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概算总表定打印" sheetId="1" r:id="rId1"/>
  </sheets>
  <externalReferences>
    <externalReference r:id="rId4"/>
    <externalReference r:id="rId5"/>
    <externalReference r:id="rId6"/>
  </externalReferences>
  <definedNames>
    <definedName name="\P">'[1]#REF!'!#REF!</definedName>
    <definedName name="_Order1" hidden="1">255</definedName>
    <definedName name="bg_charge">'[2]Sheet9'!$I$58</definedName>
    <definedName name="bo_num">'[2]Sheet9'!$C$17</definedName>
    <definedName name="doc_cost">'[2]Sheet9'!#REF!</definedName>
    <definedName name="fret_cost">'[2]Sheet9'!#REF!</definedName>
    <definedName name="hhh">'[3]Mp-team 1'!#REF!</definedName>
    <definedName name="install_cost">'[2]Sheet9'!#REF!</definedName>
    <definedName name="Insurance">'[2]Sheet9'!#REF!</definedName>
    <definedName name="manpower_site">'[2]Sheet9'!#REF!</definedName>
    <definedName name="office_exp">'[2]Sheet9'!#REF!</definedName>
    <definedName name="sys_num">'[2]Sheet9'!$C$15</definedName>
    <definedName name="total_de">'[2]Sheet9'!$F$34</definedName>
    <definedName name="total_pack">'[2]Sheet9'!#REF!</definedName>
    <definedName name="新">#REF!</definedName>
    <definedName name="_xlnm.Print_Area" localSheetId="0">'概算总表定打印'!$A$1:$R$92</definedName>
    <definedName name="_xlnm.Print_Titles" localSheetId="0">'概算总表定打印'!$4:$5</definedName>
  </definedNames>
  <calcPr fullCalcOnLoad="1"/>
</workbook>
</file>

<file path=xl/sharedStrings.xml><?xml version="1.0" encoding="utf-8"?>
<sst xmlns="http://schemas.openxmlformats.org/spreadsheetml/2006/main" count="228" uniqueCount="127">
  <si>
    <t>附件</t>
  </si>
  <si>
    <t>鄂州市月陂棚户区改造安置项目初步设计概算调整核定总表</t>
  </si>
  <si>
    <t>单位：万元</t>
  </si>
  <si>
    <t>序号</t>
  </si>
  <si>
    <t>工程或费用名称</t>
  </si>
  <si>
    <t>调整前概算</t>
  </si>
  <si>
    <t>调整核定概算</t>
  </si>
  <si>
    <t>调整后
增减额度</t>
  </si>
  <si>
    <t>建筑
工程</t>
  </si>
  <si>
    <t>安装
工程</t>
  </si>
  <si>
    <t>其他
费用</t>
  </si>
  <si>
    <t>合计</t>
  </si>
  <si>
    <t>单位</t>
  </si>
  <si>
    <t>数量</t>
  </si>
  <si>
    <r>
      <t>单位
价值</t>
    </r>
    <r>
      <rPr>
        <b/>
        <sz val="10"/>
        <rFont val="Arial Narrow"/>
        <family val="2"/>
      </rPr>
      <t xml:space="preserve">
</t>
    </r>
    <r>
      <rPr>
        <b/>
        <sz val="10"/>
        <rFont val="宋体"/>
        <family val="0"/>
      </rPr>
      <t>（元）</t>
    </r>
  </si>
  <si>
    <t>一</t>
  </si>
  <si>
    <t>工程费用</t>
  </si>
  <si>
    <t>（一）</t>
  </si>
  <si>
    <t>地下室及住宅工程费用</t>
  </si>
  <si>
    <r>
      <rPr>
        <sz val="9"/>
        <rFont val="宋体"/>
        <family val="0"/>
      </rPr>
      <t>m</t>
    </r>
    <r>
      <rPr>
        <vertAlign val="superscript"/>
        <sz val="9"/>
        <rFont val="宋体"/>
        <family val="0"/>
      </rPr>
      <t>2</t>
    </r>
  </si>
  <si>
    <t>基坑支护</t>
  </si>
  <si>
    <t>地下室结构工程</t>
  </si>
  <si>
    <t>地下室装饰工程</t>
  </si>
  <si>
    <t>地下室标线工程</t>
  </si>
  <si>
    <t>地下室人防工程</t>
  </si>
  <si>
    <t>配电房结构工程</t>
  </si>
  <si>
    <t>配电房装饰工程</t>
  </si>
  <si>
    <t>楼地上结构工程</t>
  </si>
  <si>
    <t>楼装饰工程</t>
  </si>
  <si>
    <t>电动自行车棚</t>
  </si>
  <si>
    <t>门房</t>
  </si>
  <si>
    <t>人防楼梯</t>
  </si>
  <si>
    <t>地下室给排水系统</t>
  </si>
  <si>
    <t>人防给排水系统</t>
  </si>
  <si>
    <t>地下室消防喷淋</t>
  </si>
  <si>
    <t>地上给排水系统</t>
  </si>
  <si>
    <t>地上消防喷淋系统</t>
  </si>
  <si>
    <r>
      <rPr>
        <sz val="10"/>
        <rFont val="宋体"/>
        <family val="0"/>
      </rPr>
      <t>10KV</t>
    </r>
    <r>
      <rPr>
        <sz val="10"/>
        <rFont val="宋体"/>
        <family val="0"/>
      </rPr>
      <t>变配电系统</t>
    </r>
  </si>
  <si>
    <t>变配电监控系统</t>
  </si>
  <si>
    <t>电力照明</t>
  </si>
  <si>
    <t>智能照明控制</t>
  </si>
  <si>
    <t>智能消防应急照明指示系统</t>
  </si>
  <si>
    <t>充电桩管理系统</t>
  </si>
  <si>
    <t>电气火灾监控系统</t>
  </si>
  <si>
    <t>消防电源监控系统</t>
  </si>
  <si>
    <t>室外景观路灯</t>
  </si>
  <si>
    <t>立面照明</t>
  </si>
  <si>
    <t>火灾报警及气体灭火可燃气体报警</t>
  </si>
  <si>
    <t>信息智能化系统</t>
  </si>
  <si>
    <t>安全防范系统</t>
  </si>
  <si>
    <t>人防电力照明</t>
  </si>
  <si>
    <t>电力抗震支撑系统</t>
  </si>
  <si>
    <t>暖通人防工程</t>
  </si>
  <si>
    <t>地下室暖通工程</t>
  </si>
  <si>
    <t>地上通风工程</t>
  </si>
  <si>
    <t>电梯</t>
  </si>
  <si>
    <t>部</t>
  </si>
  <si>
    <t>机电抗震支架（给排水、暖通）</t>
  </si>
  <si>
    <t>（二）</t>
  </si>
  <si>
    <t>室外工程</t>
  </si>
  <si>
    <t>场地土石方工程</t>
  </si>
  <si>
    <t>室外绿化景观</t>
  </si>
  <si>
    <t>室外道路、硬质铺地、停车位</t>
  </si>
  <si>
    <t>室外给排水及构筑物</t>
  </si>
  <si>
    <t>室外电气管线</t>
  </si>
  <si>
    <t>围墙及大门</t>
  </si>
  <si>
    <t>项</t>
  </si>
  <si>
    <t>室外建筑小品及其他</t>
  </si>
  <si>
    <t>自来水接口费</t>
  </si>
  <si>
    <t>天然气接口费</t>
  </si>
  <si>
    <t>挡土墙</t>
  </si>
  <si>
    <t>二</t>
  </si>
  <si>
    <t>工程建设其他费用</t>
  </si>
  <si>
    <t>项目建设管理费</t>
  </si>
  <si>
    <t>工程前期咨询服务费</t>
  </si>
  <si>
    <t>项目建议书编制费</t>
  </si>
  <si>
    <t>可行性研究报告编制费</t>
  </si>
  <si>
    <t>环境影响报告编制费</t>
  </si>
  <si>
    <t>节能评估报告编制费</t>
  </si>
  <si>
    <t>社会稳定风险分析编制费</t>
  </si>
  <si>
    <t>（三）</t>
  </si>
  <si>
    <t>工程勘察设计费</t>
  </si>
  <si>
    <t>工程勘察费</t>
  </si>
  <si>
    <t>工程设计费</t>
  </si>
  <si>
    <t>（四）</t>
  </si>
  <si>
    <t>工程建设监理费</t>
  </si>
  <si>
    <t>（五）</t>
  </si>
  <si>
    <t>招标代理服务费</t>
  </si>
  <si>
    <t>EPC招标代理服务费</t>
  </si>
  <si>
    <t>工程监理招标代理服务费</t>
  </si>
  <si>
    <t>（六）</t>
  </si>
  <si>
    <t>工程造价咨询服务收费</t>
  </si>
  <si>
    <t>工程量清单编制费</t>
  </si>
  <si>
    <t>招标控制价编制费</t>
  </si>
  <si>
    <t>施工阶段全过程工程造价控制</t>
  </si>
  <si>
    <t>（七）</t>
  </si>
  <si>
    <t>深基坑设计审查费</t>
  </si>
  <si>
    <t>（八）</t>
  </si>
  <si>
    <t>场地准备及临时设施费</t>
  </si>
  <si>
    <t>（九）</t>
  </si>
  <si>
    <t>工程保险费</t>
  </si>
  <si>
    <t>（十）</t>
  </si>
  <si>
    <t>施工图设计审查费</t>
  </si>
  <si>
    <t>（十一）</t>
  </si>
  <si>
    <t>建筑消防设施检测服务费</t>
  </si>
  <si>
    <t>（十二）</t>
  </si>
  <si>
    <t>垃圾服务费</t>
  </si>
  <si>
    <t>（十三）</t>
  </si>
  <si>
    <t>高可靠性供电费</t>
  </si>
  <si>
    <t>（十四）</t>
  </si>
  <si>
    <t>沉降观测</t>
  </si>
  <si>
    <t>（十五）</t>
  </si>
  <si>
    <t>桩基检测费</t>
  </si>
  <si>
    <t>（十六）</t>
  </si>
  <si>
    <t>土石方外运消纳费用</t>
  </si>
  <si>
    <t>（十七）</t>
  </si>
  <si>
    <t>征地拆迁费用</t>
  </si>
  <si>
    <t>（十八）</t>
  </si>
  <si>
    <t>防疫专项措施费</t>
  </si>
  <si>
    <t>三</t>
  </si>
  <si>
    <t>预备费</t>
  </si>
  <si>
    <t>基本预备费</t>
  </si>
  <si>
    <t>四</t>
  </si>
  <si>
    <t>专项费</t>
  </si>
  <si>
    <t>外接水电费</t>
  </si>
  <si>
    <t>五</t>
  </si>
  <si>
    <t>建设期利息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</si>
</sst>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_ "/>
    <numFmt numFmtId="179" formatCode="0.00_ "/>
    <numFmt numFmtId="180" formatCode="0.00_);[Red]\(0.00\)"/>
    <numFmt numFmtId="181" formatCode="0.000_);[Red]\(0.000\)"/>
    <numFmt numFmtId="182" formatCode="0_);[Red]\(0\)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20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b/>
      <sz val="8"/>
      <name val="Arial"/>
      <family val="2"/>
    </font>
    <font>
      <sz val="11"/>
      <color indexed="17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Protection="0">
      <alignment/>
    </xf>
    <xf numFmtId="0" fontId="19" fillId="2" borderId="0" applyProtection="0">
      <alignment/>
    </xf>
    <xf numFmtId="0" fontId="30" fillId="3" borderId="1" applyProtection="0">
      <alignment/>
    </xf>
    <xf numFmtId="44" fontId="18" fillId="0" borderId="0" applyProtection="0">
      <alignment/>
    </xf>
    <xf numFmtId="41" fontId="18" fillId="0" borderId="0" applyProtection="0">
      <alignment/>
    </xf>
    <xf numFmtId="0" fontId="19" fillId="2" borderId="0" applyProtection="0">
      <alignment/>
    </xf>
    <xf numFmtId="0" fontId="25" fillId="4" borderId="0" applyProtection="0">
      <alignment/>
    </xf>
    <xf numFmtId="43" fontId="18" fillId="0" borderId="0" applyProtection="0">
      <alignment/>
    </xf>
    <xf numFmtId="0" fontId="20" fillId="2" borderId="0" applyProtection="0">
      <alignment/>
    </xf>
    <xf numFmtId="0" fontId="29" fillId="0" borderId="0" applyProtection="0">
      <alignment/>
    </xf>
    <xf numFmtId="9" fontId="18" fillId="0" borderId="0" applyProtection="0">
      <alignment/>
    </xf>
    <xf numFmtId="0" fontId="35" fillId="0" borderId="0" applyProtection="0">
      <alignment/>
    </xf>
    <xf numFmtId="0" fontId="18" fillId="5" borderId="2" applyProtection="0">
      <alignment/>
    </xf>
    <xf numFmtId="0" fontId="20" fillId="4" borderId="0" applyProtection="0">
      <alignment/>
    </xf>
    <xf numFmtId="0" fontId="27" fillId="0" borderId="0" applyProtection="0">
      <alignment/>
    </xf>
    <xf numFmtId="0" fontId="23" fillId="0" borderId="0" applyProtection="0">
      <alignment/>
    </xf>
    <xf numFmtId="0" fontId="37" fillId="0" borderId="0" applyProtection="0">
      <alignment/>
    </xf>
    <xf numFmtId="0" fontId="28" fillId="0" borderId="0" applyProtection="0">
      <alignment/>
    </xf>
    <xf numFmtId="176" fontId="18" fillId="0" borderId="0" applyProtection="0">
      <alignment/>
    </xf>
    <xf numFmtId="0" fontId="34" fillId="0" borderId="0" applyProtection="0">
      <alignment/>
    </xf>
    <xf numFmtId="0" fontId="24" fillId="0" borderId="3" applyProtection="0">
      <alignment/>
    </xf>
    <xf numFmtId="0" fontId="22" fillId="0" borderId="3" applyProtection="0">
      <alignment/>
    </xf>
    <xf numFmtId="0" fontId="20" fillId="6" borderId="0" applyProtection="0">
      <alignment/>
    </xf>
    <xf numFmtId="0" fontId="27" fillId="0" borderId="4" applyProtection="0">
      <alignment/>
    </xf>
    <xf numFmtId="0" fontId="20" fillId="7" borderId="0" applyProtection="0">
      <alignment/>
    </xf>
    <xf numFmtId="0" fontId="21" fillId="8" borderId="5" applyProtection="0">
      <alignment/>
    </xf>
    <xf numFmtId="0" fontId="8" fillId="0" borderId="0" applyProtection="0">
      <alignment vertical="center"/>
    </xf>
    <xf numFmtId="0" fontId="31" fillId="8" borderId="1" applyProtection="0">
      <alignment/>
    </xf>
    <xf numFmtId="0" fontId="26" fillId="9" borderId="6" applyProtection="0">
      <alignment/>
    </xf>
    <xf numFmtId="0" fontId="19" fillId="3" borderId="0" applyProtection="0">
      <alignment/>
    </xf>
    <xf numFmtId="0" fontId="20" fillId="10" borderId="0" applyProtection="0">
      <alignment/>
    </xf>
    <xf numFmtId="0" fontId="32" fillId="0" borderId="7" applyProtection="0">
      <alignment/>
    </xf>
    <xf numFmtId="0" fontId="33" fillId="0" borderId="8" applyProtection="0">
      <alignment/>
    </xf>
    <xf numFmtId="0" fontId="39" fillId="2" borderId="0" applyProtection="0">
      <alignment/>
    </xf>
    <xf numFmtId="0" fontId="25" fillId="11" borderId="0" applyProtection="0">
      <alignment/>
    </xf>
    <xf numFmtId="0" fontId="19" fillId="12" borderId="0" applyProtection="0">
      <alignment/>
    </xf>
    <xf numFmtId="0" fontId="20" fillId="13" borderId="0" applyProtection="0">
      <alignment/>
    </xf>
    <xf numFmtId="0" fontId="8" fillId="0" borderId="0" applyProtection="0">
      <alignment vertical="center"/>
    </xf>
    <xf numFmtId="0" fontId="19" fillId="14" borderId="0" applyProtection="0">
      <alignment/>
    </xf>
    <xf numFmtId="0" fontId="19" fillId="6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20" fillId="15" borderId="0" applyProtection="0">
      <alignment/>
    </xf>
    <xf numFmtId="0" fontId="20" fillId="16" borderId="0" applyProtection="0">
      <alignment/>
    </xf>
    <xf numFmtId="0" fontId="19" fillId="7" borderId="0" applyProtection="0">
      <alignment/>
    </xf>
    <xf numFmtId="0" fontId="8" fillId="0" borderId="0" applyProtection="0">
      <alignment/>
    </xf>
    <xf numFmtId="0" fontId="19" fillId="7" borderId="0" applyProtection="0">
      <alignment/>
    </xf>
    <xf numFmtId="0" fontId="20" fillId="13" borderId="0" applyProtection="0">
      <alignment/>
    </xf>
    <xf numFmtId="0" fontId="19" fillId="6" borderId="0" applyProtection="0">
      <alignment/>
    </xf>
    <xf numFmtId="0" fontId="20" fillId="6" borderId="0" applyProtection="0">
      <alignment/>
    </xf>
    <xf numFmtId="0" fontId="20" fillId="17" borderId="0" applyProtection="0">
      <alignment/>
    </xf>
    <xf numFmtId="0" fontId="19" fillId="3" borderId="0" applyProtection="0">
      <alignment/>
    </xf>
    <xf numFmtId="0" fontId="20" fillId="3" borderId="0" applyProtection="0">
      <alignment/>
    </xf>
    <xf numFmtId="177" fontId="18" fillId="0" borderId="0" applyProtection="0">
      <alignment/>
    </xf>
    <xf numFmtId="176" fontId="18" fillId="0" borderId="0" applyProtection="0">
      <alignment/>
    </xf>
    <xf numFmtId="0" fontId="36" fillId="0" borderId="0" applyProtection="0">
      <alignment vertical="center"/>
    </xf>
    <xf numFmtId="0" fontId="40" fillId="0" borderId="9" applyProtection="0">
      <alignment horizontal="left" vertical="center"/>
    </xf>
    <xf numFmtId="0" fontId="38" fillId="0" borderId="10" applyProtection="0">
      <alignment horizontal="center"/>
    </xf>
    <xf numFmtId="0" fontId="40" fillId="0" borderId="11" applyProtection="0">
      <alignment/>
    </xf>
    <xf numFmtId="0" fontId="41" fillId="0" borderId="0" applyProtection="0">
      <alignment/>
    </xf>
    <xf numFmtId="0" fontId="8" fillId="0" borderId="0" applyProtection="0">
      <alignment/>
    </xf>
    <xf numFmtId="0" fontId="18" fillId="0" borderId="0" applyProtection="0">
      <alignment/>
    </xf>
  </cellStyleXfs>
  <cellXfs count="110">
    <xf numFmtId="0" fontId="0" fillId="0" borderId="0" xfId="0" applyAlignment="1">
      <alignment/>
    </xf>
    <xf numFmtId="0" fontId="2" fillId="0" borderId="0" xfId="41" applyNumberFormat="1" applyFont="1" applyFill="1" applyBorder="1" applyAlignment="1">
      <alignment vertical="center"/>
    </xf>
    <xf numFmtId="0" fontId="3" fillId="0" borderId="0" xfId="41" applyNumberFormat="1" applyFont="1" applyFill="1" applyBorder="1" applyAlignment="1">
      <alignment vertical="center"/>
    </xf>
    <xf numFmtId="0" fontId="4" fillId="0" borderId="0" xfId="41" applyNumberFormat="1" applyFont="1" applyFill="1" applyBorder="1" applyAlignment="1">
      <alignment vertical="center"/>
    </xf>
    <xf numFmtId="0" fontId="4" fillId="0" borderId="0" xfId="41" applyNumberFormat="1" applyFont="1" applyFill="1" applyBorder="1" applyAlignment="1">
      <alignment vertical="center" wrapText="1"/>
    </xf>
    <xf numFmtId="0" fontId="5" fillId="0" borderId="0" xfId="52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/>
    </xf>
    <xf numFmtId="0" fontId="6" fillId="0" borderId="0" xfId="41" applyNumberFormat="1" applyFont="1" applyFill="1" applyBorder="1" applyAlignment="1">
      <alignment vertical="center"/>
    </xf>
    <xf numFmtId="0" fontId="6" fillId="0" borderId="0" xfId="41" applyNumberFormat="1" applyFont="1" applyFill="1" applyBorder="1" applyAlignment="1">
      <alignment horizontal="left" vertical="center"/>
    </xf>
    <xf numFmtId="0" fontId="6" fillId="0" borderId="0" xfId="41" applyNumberFormat="1" applyFont="1" applyFill="1" applyBorder="1" applyAlignment="1">
      <alignment horizontal="center" vertical="center"/>
    </xf>
    <xf numFmtId="178" fontId="6" fillId="0" borderId="0" xfId="41" applyNumberFormat="1" applyFont="1" applyFill="1" applyBorder="1" applyAlignment="1">
      <alignment horizontal="center" vertical="center"/>
    </xf>
    <xf numFmtId="179" fontId="6" fillId="0" borderId="0" xfId="41" applyNumberFormat="1" applyFont="1" applyFill="1" applyBorder="1" applyAlignment="1">
      <alignment horizontal="center" vertical="center"/>
    </xf>
    <xf numFmtId="0" fontId="2" fillId="0" borderId="0" xfId="41" applyNumberFormat="1" applyFont="1" applyFill="1" applyBorder="1" applyAlignment="1">
      <alignment vertical="center"/>
    </xf>
    <xf numFmtId="0" fontId="2" fillId="0" borderId="0" xfId="41" applyNumberFormat="1" applyFont="1" applyFill="1" applyBorder="1" applyAlignment="1">
      <alignment horizontal="left" vertical="center"/>
    </xf>
    <xf numFmtId="0" fontId="2" fillId="0" borderId="0" xfId="41" applyNumberFormat="1" applyFont="1" applyFill="1" applyBorder="1" applyAlignment="1">
      <alignment horizontal="center" vertical="center"/>
    </xf>
    <xf numFmtId="178" fontId="2" fillId="0" borderId="0" xfId="41" applyNumberFormat="1" applyFont="1" applyFill="1" applyBorder="1" applyAlignment="1">
      <alignment horizontal="center" vertical="center"/>
    </xf>
    <xf numFmtId="179" fontId="2" fillId="0" borderId="0" xfId="41" applyNumberFormat="1" applyFont="1" applyFill="1" applyBorder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 vertical="center"/>
    </xf>
    <xf numFmtId="178" fontId="7" fillId="0" borderId="0" xfId="60" applyNumberFormat="1" applyFont="1" applyFill="1" applyBorder="1" applyAlignment="1">
      <alignment horizontal="center" vertical="center"/>
    </xf>
    <xf numFmtId="0" fontId="8" fillId="0" borderId="0" xfId="41" applyNumberFormat="1" applyFont="1" applyFill="1" applyBorder="1" applyAlignment="1">
      <alignment horizontal="left" vertical="center"/>
    </xf>
    <xf numFmtId="0" fontId="9" fillId="0" borderId="12" xfId="52" applyNumberFormat="1" applyFont="1" applyFill="1" applyBorder="1" applyAlignment="1">
      <alignment horizontal="center" vertical="center" wrapText="1"/>
    </xf>
    <xf numFmtId="0" fontId="9" fillId="0" borderId="13" xfId="41" applyNumberFormat="1" applyFont="1" applyFill="1" applyBorder="1" applyAlignment="1">
      <alignment horizontal="center" vertical="center" wrapText="1"/>
    </xf>
    <xf numFmtId="0" fontId="9" fillId="0" borderId="9" xfId="41" applyNumberFormat="1" applyFont="1" applyFill="1" applyBorder="1" applyAlignment="1">
      <alignment horizontal="center" vertical="center"/>
    </xf>
    <xf numFmtId="178" fontId="9" fillId="0" borderId="9" xfId="41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</xf>
    <xf numFmtId="0" fontId="9" fillId="0" borderId="12" xfId="52" applyNumberFormat="1" applyFont="1" applyFill="1" applyBorder="1" applyAlignment="1">
      <alignment horizontal="center" vertical="center" wrapText="1"/>
    </xf>
    <xf numFmtId="180" fontId="9" fillId="0" borderId="12" xfId="41" applyNumberFormat="1" applyFont="1" applyFill="1" applyBorder="1" applyAlignment="1">
      <alignment horizontal="center" vertical="center" wrapText="1"/>
    </xf>
    <xf numFmtId="178" fontId="9" fillId="0" borderId="12" xfId="41" applyNumberFormat="1" applyFont="1" applyFill="1" applyBorder="1" applyAlignment="1">
      <alignment horizontal="center" vertical="center" wrapText="1"/>
    </xf>
    <xf numFmtId="179" fontId="9" fillId="0" borderId="12" xfId="41" applyNumberFormat="1" applyFont="1" applyFill="1" applyBorder="1" applyAlignment="1">
      <alignment horizontal="center" vertical="center" wrapText="1"/>
    </xf>
    <xf numFmtId="179" fontId="9" fillId="0" borderId="12" xfId="41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180" fontId="10" fillId="0" borderId="12" xfId="52" applyNumberFormat="1" applyFont="1" applyFill="1" applyBorder="1" applyAlignment="1">
      <alignment horizontal="center" vertical="center" wrapText="1"/>
    </xf>
    <xf numFmtId="178" fontId="10" fillId="0" borderId="12" xfId="52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/>
    </xf>
    <xf numFmtId="179" fontId="10" fillId="0" borderId="12" xfId="52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180" fontId="1" fillId="0" borderId="12" xfId="52" applyNumberFormat="1" applyFont="1" applyFill="1" applyBorder="1" applyAlignment="1">
      <alignment horizontal="center" vertical="center" wrapText="1"/>
    </xf>
    <xf numFmtId="178" fontId="1" fillId="0" borderId="12" xfId="52" applyNumberFormat="1" applyFont="1" applyFill="1" applyBorder="1" applyAlignment="1">
      <alignment horizontal="center" vertical="center" wrapText="1"/>
    </xf>
    <xf numFmtId="179" fontId="1" fillId="0" borderId="12" xfId="52" applyNumberFormat="1" applyFont="1" applyFill="1" applyBorder="1" applyAlignment="1">
      <alignment horizontal="center" vertical="center" wrapText="1"/>
    </xf>
    <xf numFmtId="0" fontId="11" fillId="0" borderId="12" xfId="75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center"/>
    </xf>
    <xf numFmtId="0" fontId="12" fillId="0" borderId="12" xfId="75" applyNumberFormat="1" applyFont="1" applyFill="1" applyBorder="1" applyAlignment="1">
      <alignment vertical="center" shrinkToFit="1"/>
    </xf>
    <xf numFmtId="0" fontId="11" fillId="0" borderId="12" xfId="52" applyNumberFormat="1" applyFont="1" applyFill="1" applyBorder="1" applyAlignment="1">
      <alignment vertical="center" wrapText="1"/>
    </xf>
    <xf numFmtId="179" fontId="13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80" fontId="10" fillId="0" borderId="12" xfId="41" applyNumberFormat="1" applyFont="1" applyFill="1" applyBorder="1" applyAlignment="1">
      <alignment horizontal="center" vertical="center" wrapText="1"/>
    </xf>
    <xf numFmtId="179" fontId="10" fillId="0" borderId="12" xfId="41" applyNumberFormat="1" applyFont="1" applyFill="1" applyBorder="1" applyAlignment="1">
      <alignment horizontal="center" vertical="center" wrapText="1"/>
    </xf>
    <xf numFmtId="180" fontId="1" fillId="0" borderId="12" xfId="41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181" fontId="1" fillId="0" borderId="12" xfId="41" applyNumberFormat="1" applyFont="1" applyFill="1" applyBorder="1" applyAlignment="1">
      <alignment horizontal="center" vertical="center" wrapText="1"/>
    </xf>
    <xf numFmtId="179" fontId="7" fillId="0" borderId="0" xfId="60" applyNumberFormat="1" applyFont="1" applyFill="1" applyBorder="1" applyAlignment="1">
      <alignment horizontal="center" vertical="center"/>
    </xf>
    <xf numFmtId="0" fontId="9" fillId="0" borderId="10" xfId="41" applyNumberFormat="1" applyFont="1" applyFill="1" applyBorder="1" applyAlignment="1">
      <alignment horizontal="center" vertical="center"/>
    </xf>
    <xf numFmtId="0" fontId="9" fillId="0" borderId="15" xfId="41" applyNumberFormat="1" applyFont="1" applyFill="1" applyBorder="1" applyAlignment="1">
      <alignment horizontal="center" vertical="center" wrapText="1"/>
    </xf>
    <xf numFmtId="179" fontId="9" fillId="0" borderId="12" xfId="41" applyNumberFormat="1" applyFont="1" applyFill="1" applyBorder="1" applyAlignment="1">
      <alignment horizontal="center" vertical="center" wrapText="1"/>
    </xf>
    <xf numFmtId="0" fontId="9" fillId="0" borderId="12" xfId="41" applyNumberFormat="1" applyFont="1" applyFill="1" applyBorder="1" applyAlignment="1">
      <alignment horizontal="center" vertical="center" wrapText="1"/>
    </xf>
    <xf numFmtId="179" fontId="9" fillId="0" borderId="13" xfId="41" applyNumberFormat="1" applyFont="1" applyFill="1" applyBorder="1" applyAlignment="1">
      <alignment horizontal="center" vertical="center" wrapText="1"/>
    </xf>
    <xf numFmtId="179" fontId="9" fillId="0" borderId="16" xfId="41" applyNumberFormat="1" applyFont="1" applyFill="1" applyBorder="1" applyAlignment="1">
      <alignment horizontal="center" vertical="center" wrapText="1"/>
    </xf>
    <xf numFmtId="180" fontId="9" fillId="0" borderId="15" xfId="41" applyNumberFormat="1" applyFont="1" applyFill="1" applyBorder="1" applyAlignment="1">
      <alignment horizontal="center" vertical="center" wrapText="1"/>
    </xf>
    <xf numFmtId="0" fontId="9" fillId="0" borderId="12" xfId="41" applyNumberFormat="1" applyFont="1" applyFill="1" applyBorder="1" applyAlignment="1">
      <alignment horizontal="center" vertical="center" wrapText="1"/>
    </xf>
    <xf numFmtId="182" fontId="10" fillId="0" borderId="13" xfId="52" applyNumberFormat="1" applyFont="1" applyFill="1" applyBorder="1" applyAlignment="1">
      <alignment horizontal="center" vertical="center" wrapText="1"/>
    </xf>
    <xf numFmtId="182" fontId="10" fillId="0" borderId="16" xfId="52" applyNumberFormat="1" applyFont="1" applyFill="1" applyBorder="1" applyAlignment="1">
      <alignment horizontal="center" vertical="center" wrapText="1"/>
    </xf>
    <xf numFmtId="182" fontId="14" fillId="0" borderId="15" xfId="52" applyNumberFormat="1" applyFont="1" applyFill="1" applyBorder="1" applyAlignment="1">
      <alignment horizontal="center" vertical="center" wrapText="1"/>
    </xf>
    <xf numFmtId="179" fontId="14" fillId="0" borderId="12" xfId="52" applyNumberFormat="1" applyFont="1" applyFill="1" applyBorder="1" applyAlignment="1">
      <alignment horizontal="center" vertical="center" wrapText="1"/>
    </xf>
    <xf numFmtId="178" fontId="14" fillId="0" borderId="12" xfId="52" applyNumberFormat="1" applyFont="1" applyFill="1" applyBorder="1" applyAlignment="1">
      <alignment horizontal="center" vertical="center" wrapText="1"/>
    </xf>
    <xf numFmtId="182" fontId="1" fillId="0" borderId="13" xfId="52" applyNumberFormat="1" applyFont="1" applyFill="1" applyBorder="1" applyAlignment="1">
      <alignment horizontal="center" vertical="center" wrapText="1"/>
    </xf>
    <xf numFmtId="182" fontId="1" fillId="0" borderId="16" xfId="52" applyNumberFormat="1" applyFont="1" applyFill="1" applyBorder="1" applyAlignment="1">
      <alignment horizontal="center" vertical="center" wrapText="1"/>
    </xf>
    <xf numFmtId="180" fontId="1" fillId="0" borderId="15" xfId="52" applyNumberFormat="1" applyFont="1" applyFill="1" applyBorder="1" applyAlignment="1">
      <alignment horizontal="center" vertical="center" wrapText="1"/>
    </xf>
    <xf numFmtId="180" fontId="12" fillId="0" borderId="15" xfId="52" applyNumberFormat="1" applyFont="1" applyFill="1" applyBorder="1" applyAlignment="1">
      <alignment horizontal="center" vertical="center" wrapText="1"/>
    </xf>
    <xf numFmtId="179" fontId="1" fillId="0" borderId="12" xfId="41" applyNumberFormat="1" applyFont="1" applyFill="1" applyBorder="1" applyAlignment="1">
      <alignment horizontal="center" vertical="center" wrapText="1"/>
    </xf>
    <xf numFmtId="182" fontId="10" fillId="0" borderId="13" xfId="41" applyNumberFormat="1" applyFont="1" applyFill="1" applyBorder="1" applyAlignment="1">
      <alignment horizontal="center" vertical="center" wrapText="1"/>
    </xf>
    <xf numFmtId="182" fontId="10" fillId="0" borderId="16" xfId="41" applyNumberFormat="1" applyFont="1" applyFill="1" applyBorder="1" applyAlignment="1">
      <alignment horizontal="center" vertical="center" wrapText="1"/>
    </xf>
    <xf numFmtId="182" fontId="14" fillId="0" borderId="15" xfId="41" applyNumberFormat="1" applyFont="1" applyFill="1" applyBorder="1" applyAlignment="1">
      <alignment horizontal="center" vertical="center" wrapText="1"/>
    </xf>
    <xf numFmtId="179" fontId="14" fillId="0" borderId="12" xfId="41" applyNumberFormat="1" applyFont="1" applyFill="1" applyBorder="1" applyAlignment="1">
      <alignment horizontal="center" vertical="center" wrapText="1"/>
    </xf>
    <xf numFmtId="182" fontId="1" fillId="0" borderId="13" xfId="41" applyNumberFormat="1" applyFont="1" applyFill="1" applyBorder="1" applyAlignment="1">
      <alignment horizontal="center" vertical="center" wrapText="1"/>
    </xf>
    <xf numFmtId="182" fontId="1" fillId="0" borderId="16" xfId="41" applyNumberFormat="1" applyFont="1" applyFill="1" applyBorder="1" applyAlignment="1">
      <alignment horizontal="center" vertical="center" wrapText="1"/>
    </xf>
    <xf numFmtId="182" fontId="1" fillId="0" borderId="15" xfId="41" applyNumberFormat="1" applyFont="1" applyFill="1" applyBorder="1" applyAlignment="1">
      <alignment horizontal="center" vertical="center" wrapText="1"/>
    </xf>
    <xf numFmtId="0" fontId="6" fillId="0" borderId="0" xfId="41" applyNumberFormat="1" applyFont="1" applyFill="1" applyBorder="1" applyAlignment="1">
      <alignment horizontal="right" vertical="center"/>
    </xf>
    <xf numFmtId="182" fontId="10" fillId="0" borderId="12" xfId="52" applyNumberFormat="1" applyFont="1" applyFill="1" applyBorder="1" applyAlignment="1">
      <alignment horizontal="center" vertical="center" wrapText="1"/>
    </xf>
    <xf numFmtId="182" fontId="1" fillId="0" borderId="12" xfId="52" applyNumberFormat="1" applyFont="1" applyFill="1" applyBorder="1" applyAlignment="1">
      <alignment horizontal="center" vertical="center" wrapText="1"/>
    </xf>
    <xf numFmtId="0" fontId="15" fillId="0" borderId="0" xfId="52" applyNumberFormat="1" applyFont="1" applyFill="1" applyBorder="1" applyAlignment="1">
      <alignment vertical="center" wrapText="1"/>
    </xf>
    <xf numFmtId="0" fontId="9" fillId="0" borderId="0" xfId="52" applyNumberFormat="1" applyFont="1" applyFill="1" applyBorder="1" applyAlignment="1">
      <alignment vertical="center" wrapText="1"/>
    </xf>
    <xf numFmtId="182" fontId="10" fillId="0" borderId="12" xfId="41" applyNumberFormat="1" applyFont="1" applyFill="1" applyBorder="1" applyAlignment="1">
      <alignment horizontal="center" vertical="center" wrapText="1"/>
    </xf>
    <xf numFmtId="182" fontId="1" fillId="0" borderId="12" xfId="41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79" fontId="17" fillId="0" borderId="12" xfId="0" applyNumberFormat="1" applyFont="1" applyFill="1" applyBorder="1" applyAlignment="1">
      <alignment horizontal="left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left" vertical="center" wrapText="1"/>
    </xf>
    <xf numFmtId="180" fontId="1" fillId="0" borderId="17" xfId="41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9" fontId="13" fillId="0" borderId="18" xfId="0" applyNumberFormat="1" applyFont="1" applyFill="1" applyBorder="1" applyAlignment="1">
      <alignment horizontal="center" vertical="center"/>
    </xf>
    <xf numFmtId="181" fontId="10" fillId="0" borderId="12" xfId="4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/>
    </xf>
    <xf numFmtId="0" fontId="8" fillId="0" borderId="0" xfId="4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4" fillId="0" borderId="12" xfId="41" applyNumberFormat="1" applyFont="1" applyFill="1" applyBorder="1" applyAlignment="1">
      <alignment vertical="center" wrapText="1"/>
    </xf>
    <xf numFmtId="180" fontId="1" fillId="0" borderId="15" xfId="41" applyNumberFormat="1" applyFont="1" applyFill="1" applyBorder="1" applyAlignment="1">
      <alignment horizontal="center" vertical="center" wrapText="1"/>
    </xf>
    <xf numFmtId="179" fontId="1" fillId="0" borderId="12" xfId="75" applyNumberFormat="1" applyFont="1" applyFill="1" applyBorder="1" applyAlignment="1">
      <alignment horizontal="center" vertical="center" wrapText="1"/>
    </xf>
    <xf numFmtId="182" fontId="10" fillId="0" borderId="19" xfId="41" applyNumberFormat="1" applyFont="1" applyFill="1" applyBorder="1" applyAlignment="1">
      <alignment horizontal="center" vertical="center" wrapText="1"/>
    </xf>
    <xf numFmtId="182" fontId="10" fillId="0" borderId="15" xfId="41" applyNumberFormat="1" applyFont="1" applyFill="1" applyBorder="1" applyAlignment="1">
      <alignment horizontal="center" vertical="center" wrapText="1"/>
    </xf>
    <xf numFmtId="178" fontId="10" fillId="0" borderId="12" xfId="41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??|?Revenuenuesy L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Book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00标汇总标准格式0909 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潜江污水综合治理工程量表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千位[0]_laroux" xfId="68"/>
    <cellStyle name="千位_laroux" xfId="69"/>
    <cellStyle name="@ET_Style?@font-face" xfId="70"/>
    <cellStyle name="Header2" xfId="71"/>
    <cellStyle name="Column_Title" xfId="72"/>
    <cellStyle name="Header1" xfId="73"/>
    <cellStyle name="Normal_Book1" xfId="74"/>
    <cellStyle name="常规 15" xfId="75"/>
    <cellStyle name="常规_交校食堂投资估算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0&#39044;&#31639;&#25968;&#25454;&#26356;&#26032;\&#26472;&#20025;&#29747;\&#26631;&#20934;&#21270;\&#27010;&#39044;&#31639;&#24635;&#34920;08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IMA~1\LIN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9996;&#35199;&#28246;&#29255;&#21306;\File\archive\&#37325;&#24198;&#38271;&#23551;\&#25237;&#26631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 "/>
      <sheetName val="其他费用 "/>
      <sheetName val="设计 "/>
      <sheetName val="#REF!"/>
      <sheetName val="Sheet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02"/>
  <sheetViews>
    <sheetView showZeros="0" tabSelected="1" view="pageBreakPreview" zoomScale="90" zoomScaleSheetLayoutView="90" workbookViewId="0" topLeftCell="A1">
      <selection activeCell="H10" sqref="H10"/>
    </sheetView>
  </sheetViews>
  <sheetFormatPr defaultColWidth="9.16015625" defaultRowHeight="15.75" customHeight="1"/>
  <cols>
    <col min="1" max="1" width="11.83203125" style="7" customWidth="1"/>
    <col min="2" max="2" width="28" style="8" customWidth="1"/>
    <col min="3" max="3" width="11.83203125" style="9" customWidth="1"/>
    <col min="4" max="4" width="8.83203125" style="9" customWidth="1"/>
    <col min="5" max="5" width="8.33203125" style="10" customWidth="1"/>
    <col min="6" max="6" width="13" style="11" customWidth="1"/>
    <col min="7" max="7" width="4.83203125" style="11" customWidth="1"/>
    <col min="8" max="8" width="14.66015625" style="11" customWidth="1"/>
    <col min="9" max="9" width="9.5" style="11" customWidth="1"/>
    <col min="10" max="10" width="1.3359375" style="11" customWidth="1"/>
    <col min="11" max="11" width="13.16015625" style="11" customWidth="1"/>
    <col min="12" max="12" width="10.5" style="11" customWidth="1"/>
    <col min="13" max="13" width="8.33203125" style="10" customWidth="1"/>
    <col min="14" max="14" width="14.66015625" style="11" customWidth="1"/>
    <col min="15" max="15" width="4.83203125" style="11" customWidth="1"/>
    <col min="16" max="16" width="12.33203125" style="11" customWidth="1"/>
    <col min="17" max="17" width="9.66015625" style="11" customWidth="1"/>
    <col min="18" max="18" width="13.66015625" style="11" customWidth="1"/>
    <col min="19" max="19" width="15.83203125" style="7" customWidth="1"/>
    <col min="20" max="36" width="9" style="7" customWidth="1"/>
    <col min="37" max="254" width="9.16015625" style="7" customWidth="1"/>
    <col min="255" max="16384" width="9.16015625" style="7" customWidth="1"/>
  </cols>
  <sheetData>
    <row r="1" spans="1:18" s="1" customFormat="1" ht="18" customHeight="1">
      <c r="A1" s="12" t="s">
        <v>0</v>
      </c>
      <c r="B1" s="13"/>
      <c r="C1" s="14"/>
      <c r="D1" s="14"/>
      <c r="E1" s="15"/>
      <c r="F1" s="16"/>
      <c r="G1" s="16"/>
      <c r="H1" s="16"/>
      <c r="I1" s="16"/>
      <c r="J1" s="16"/>
      <c r="K1" s="16"/>
      <c r="L1" s="16"/>
      <c r="M1" s="15"/>
      <c r="N1" s="16"/>
      <c r="O1" s="16"/>
      <c r="P1" s="16"/>
      <c r="Q1" s="16"/>
      <c r="R1" s="16"/>
    </row>
    <row r="2" spans="1:18" ht="25.5" customHeight="1">
      <c r="A2" s="17" t="s">
        <v>1</v>
      </c>
      <c r="B2" s="18"/>
      <c r="C2" s="18"/>
      <c r="D2" s="18"/>
      <c r="E2" s="19"/>
      <c r="F2" s="18"/>
      <c r="G2" s="18"/>
      <c r="H2" s="18"/>
      <c r="I2" s="18"/>
      <c r="J2" s="18"/>
      <c r="K2" s="18"/>
      <c r="L2" s="54"/>
      <c r="M2" s="19"/>
      <c r="N2" s="18"/>
      <c r="O2" s="18"/>
      <c r="P2" s="18"/>
      <c r="Q2" s="18"/>
      <c r="R2" s="18"/>
    </row>
    <row r="3" spans="1:18" s="2" customFormat="1" ht="18.75" customHeight="1">
      <c r="A3" s="20"/>
      <c r="B3" s="8"/>
      <c r="C3" s="9"/>
      <c r="D3" s="9"/>
      <c r="E3" s="10"/>
      <c r="F3" s="11"/>
      <c r="G3" s="11"/>
      <c r="H3" s="11"/>
      <c r="I3" s="11"/>
      <c r="J3" s="11"/>
      <c r="K3" s="11"/>
      <c r="L3" s="11"/>
      <c r="M3" s="10"/>
      <c r="N3" s="11"/>
      <c r="O3" s="11"/>
      <c r="P3" s="11"/>
      <c r="Q3" s="80" t="s">
        <v>2</v>
      </c>
      <c r="R3" s="80"/>
    </row>
    <row r="4" spans="1:18" s="2" customFormat="1" ht="18" customHeight="1">
      <c r="A4" s="21" t="s">
        <v>3</v>
      </c>
      <c r="B4" s="21" t="s">
        <v>4</v>
      </c>
      <c r="C4" s="22" t="s">
        <v>5</v>
      </c>
      <c r="D4" s="23"/>
      <c r="E4" s="24"/>
      <c r="F4" s="23"/>
      <c r="G4" s="23"/>
      <c r="H4" s="23"/>
      <c r="I4" s="23"/>
      <c r="J4" s="55"/>
      <c r="K4" s="56" t="s">
        <v>6</v>
      </c>
      <c r="L4" s="57"/>
      <c r="M4" s="58"/>
      <c r="N4" s="58"/>
      <c r="O4" s="58"/>
      <c r="P4" s="58"/>
      <c r="Q4" s="58"/>
      <c r="R4" s="62" t="s">
        <v>7</v>
      </c>
    </row>
    <row r="5" spans="1:18" s="3" customFormat="1" ht="40.5" customHeight="1">
      <c r="A5" s="25"/>
      <c r="B5" s="26"/>
      <c r="C5" s="27" t="s">
        <v>8</v>
      </c>
      <c r="D5" s="27" t="s">
        <v>9</v>
      </c>
      <c r="E5" s="28" t="s">
        <v>10</v>
      </c>
      <c r="F5" s="29" t="s">
        <v>11</v>
      </c>
      <c r="G5" s="30" t="s">
        <v>12</v>
      </c>
      <c r="H5" s="30" t="s">
        <v>13</v>
      </c>
      <c r="I5" s="59" t="s">
        <v>14</v>
      </c>
      <c r="J5" s="60"/>
      <c r="K5" s="61" t="s">
        <v>8</v>
      </c>
      <c r="L5" s="29" t="s">
        <v>9</v>
      </c>
      <c r="M5" s="28" t="s">
        <v>10</v>
      </c>
      <c r="N5" s="62" t="s">
        <v>11</v>
      </c>
      <c r="O5" s="30" t="s">
        <v>12</v>
      </c>
      <c r="P5" s="30" t="s">
        <v>13</v>
      </c>
      <c r="Q5" s="29" t="s">
        <v>14</v>
      </c>
      <c r="R5" s="58"/>
    </row>
    <row r="6" spans="1:18" s="4" customFormat="1" ht="19.5" customHeight="1">
      <c r="A6" s="31" t="s">
        <v>15</v>
      </c>
      <c r="B6" s="32" t="s">
        <v>16</v>
      </c>
      <c r="C6" s="33"/>
      <c r="D6" s="33"/>
      <c r="E6" s="34"/>
      <c r="F6" s="35">
        <f>F7+F45</f>
        <v>56975.828416000004</v>
      </c>
      <c r="G6" s="33"/>
      <c r="H6" s="36"/>
      <c r="I6" s="63"/>
      <c r="J6" s="64"/>
      <c r="K6" s="65"/>
      <c r="L6" s="66"/>
      <c r="M6" s="67"/>
      <c r="N6" s="33">
        <f>N7+N45</f>
        <v>58729.090857999996</v>
      </c>
      <c r="O6" s="33"/>
      <c r="P6" s="36"/>
      <c r="Q6" s="81"/>
      <c r="R6" s="36">
        <f aca="true" t="shared" si="0" ref="R6:R19">N6-F6</f>
        <v>1753.262441999992</v>
      </c>
    </row>
    <row r="7" spans="1:18" s="5" customFormat="1" ht="19.5" customHeight="1">
      <c r="A7" s="37" t="s">
        <v>17</v>
      </c>
      <c r="B7" s="38" t="s">
        <v>18</v>
      </c>
      <c r="C7" s="39">
        <f>SUM(C8:C19)</f>
        <v>43366.243472</v>
      </c>
      <c r="D7" s="39">
        <f>SUM(D20:D44)</f>
        <v>9666.097168</v>
      </c>
      <c r="E7" s="40"/>
      <c r="F7" s="35">
        <f aca="true" t="shared" si="1" ref="F7:F55">SUM(C7:E7)</f>
        <v>53032.34064</v>
      </c>
      <c r="G7" s="39" t="s">
        <v>19</v>
      </c>
      <c r="H7" s="41">
        <v>138650.65</v>
      </c>
      <c r="I7" s="68">
        <v>3825</v>
      </c>
      <c r="J7" s="69"/>
      <c r="K7" s="70">
        <f>SUM(K8:K19)</f>
        <v>44856.251112</v>
      </c>
      <c r="L7" s="41">
        <f>SUM(L20:L44)</f>
        <v>10614.779746000002</v>
      </c>
      <c r="M7" s="40"/>
      <c r="N7" s="33">
        <f aca="true" t="shared" si="2" ref="N7:N55">SUM(K7:M7)</f>
        <v>55471.030858</v>
      </c>
      <c r="O7" s="39" t="s">
        <v>19</v>
      </c>
      <c r="P7" s="41">
        <v>138650.65</v>
      </c>
      <c r="Q7" s="82">
        <v>4001</v>
      </c>
      <c r="R7" s="36">
        <f t="shared" si="0"/>
        <v>2438.690217999996</v>
      </c>
    </row>
    <row r="8" spans="1:18" s="5" customFormat="1" ht="19.5" customHeight="1">
      <c r="A8" s="37">
        <v>1</v>
      </c>
      <c r="B8" s="42" t="s">
        <v>20</v>
      </c>
      <c r="C8" s="39">
        <v>2079.75975</v>
      </c>
      <c r="D8" s="39"/>
      <c r="E8" s="40"/>
      <c r="F8" s="43">
        <f t="shared" si="1"/>
        <v>2079.75975</v>
      </c>
      <c r="G8" s="39" t="s">
        <v>19</v>
      </c>
      <c r="H8" s="41">
        <v>138650.65</v>
      </c>
      <c r="I8" s="68">
        <v>150</v>
      </c>
      <c r="J8" s="69"/>
      <c r="K8" s="70">
        <v>2079.75975</v>
      </c>
      <c r="L8" s="41"/>
      <c r="M8" s="40"/>
      <c r="N8" s="39">
        <f t="shared" si="2"/>
        <v>2079.75975</v>
      </c>
      <c r="O8" s="39" t="s">
        <v>19</v>
      </c>
      <c r="P8" s="41">
        <v>138650.65</v>
      </c>
      <c r="Q8" s="82">
        <v>150</v>
      </c>
      <c r="R8" s="36">
        <f t="shared" si="0"/>
        <v>0</v>
      </c>
    </row>
    <row r="9" spans="1:18" s="5" customFormat="1" ht="19.5" customHeight="1">
      <c r="A9" s="37">
        <v>2</v>
      </c>
      <c r="B9" s="42" t="s">
        <v>21</v>
      </c>
      <c r="C9" s="39">
        <v>7057.8581</v>
      </c>
      <c r="D9" s="39"/>
      <c r="E9" s="40"/>
      <c r="F9" s="43">
        <f t="shared" si="1"/>
        <v>7057.8581</v>
      </c>
      <c r="G9" s="39" t="s">
        <v>19</v>
      </c>
      <c r="H9" s="41">
        <v>24447.61</v>
      </c>
      <c r="I9" s="68">
        <v>2886.93172870477</v>
      </c>
      <c r="J9" s="69"/>
      <c r="K9" s="70">
        <v>6528.180497</v>
      </c>
      <c r="L9" s="41"/>
      <c r="M9" s="40"/>
      <c r="N9" s="39">
        <f t="shared" si="2"/>
        <v>6528.180497</v>
      </c>
      <c r="O9" s="39" t="s">
        <v>19</v>
      </c>
      <c r="P9" s="41">
        <v>24447.61</v>
      </c>
      <c r="Q9" s="82">
        <v>2670.27349380982</v>
      </c>
      <c r="R9" s="36">
        <f t="shared" si="0"/>
        <v>-529.6776030000001</v>
      </c>
    </row>
    <row r="10" spans="1:18" s="5" customFormat="1" ht="19.5" customHeight="1">
      <c r="A10" s="37">
        <v>3</v>
      </c>
      <c r="B10" s="42" t="s">
        <v>22</v>
      </c>
      <c r="C10" s="39">
        <v>1137.882402</v>
      </c>
      <c r="D10" s="39"/>
      <c r="E10" s="40"/>
      <c r="F10" s="43">
        <f t="shared" si="1"/>
        <v>1137.882402</v>
      </c>
      <c r="G10" s="39" t="s">
        <v>19</v>
      </c>
      <c r="H10" s="41">
        <v>24447.61</v>
      </c>
      <c r="I10" s="68">
        <v>465.437072171881</v>
      </c>
      <c r="J10" s="69"/>
      <c r="K10" s="70">
        <v>1135.798479</v>
      </c>
      <c r="L10" s="41"/>
      <c r="M10" s="40"/>
      <c r="N10" s="39">
        <f t="shared" si="2"/>
        <v>1135.798479</v>
      </c>
      <c r="O10" s="39" t="s">
        <v>19</v>
      </c>
      <c r="P10" s="41">
        <v>24447.61</v>
      </c>
      <c r="Q10" s="82">
        <v>464.584668603598</v>
      </c>
      <c r="R10" s="36">
        <f t="shared" si="0"/>
        <v>-2.0839229999999134</v>
      </c>
    </row>
    <row r="11" spans="1:18" s="5" customFormat="1" ht="19.5" customHeight="1">
      <c r="A11" s="37">
        <v>4</v>
      </c>
      <c r="B11" s="42" t="s">
        <v>23</v>
      </c>
      <c r="C11" s="39">
        <v>48.89522</v>
      </c>
      <c r="D11" s="39"/>
      <c r="E11" s="40"/>
      <c r="F11" s="43">
        <f t="shared" si="1"/>
        <v>48.89522</v>
      </c>
      <c r="G11" s="39" t="s">
        <v>19</v>
      </c>
      <c r="H11" s="41">
        <v>24447.61</v>
      </c>
      <c r="I11" s="68">
        <v>20</v>
      </c>
      <c r="J11" s="69"/>
      <c r="K11" s="70">
        <v>48.89522</v>
      </c>
      <c r="L11" s="41"/>
      <c r="M11" s="40"/>
      <c r="N11" s="39">
        <f t="shared" si="2"/>
        <v>48.89522</v>
      </c>
      <c r="O11" s="39" t="s">
        <v>19</v>
      </c>
      <c r="P11" s="41">
        <v>24447.61</v>
      </c>
      <c r="Q11" s="82">
        <v>20</v>
      </c>
      <c r="R11" s="36">
        <f t="shared" si="0"/>
        <v>0</v>
      </c>
    </row>
    <row r="12" spans="1:18" s="5" customFormat="1" ht="19.5" customHeight="1">
      <c r="A12" s="37">
        <v>5</v>
      </c>
      <c r="B12" s="42" t="s">
        <v>24</v>
      </c>
      <c r="C12" s="39">
        <v>58.5</v>
      </c>
      <c r="D12" s="39"/>
      <c r="E12" s="40"/>
      <c r="F12" s="43">
        <f t="shared" si="1"/>
        <v>58.5</v>
      </c>
      <c r="G12" s="39" t="s">
        <v>19</v>
      </c>
      <c r="H12" s="41">
        <v>4875</v>
      </c>
      <c r="I12" s="68">
        <v>120</v>
      </c>
      <c r="J12" s="69"/>
      <c r="K12" s="70">
        <v>58.5</v>
      </c>
      <c r="L12" s="41"/>
      <c r="M12" s="40"/>
      <c r="N12" s="39">
        <f t="shared" si="2"/>
        <v>58.5</v>
      </c>
      <c r="O12" s="39" t="s">
        <v>19</v>
      </c>
      <c r="P12" s="41">
        <v>4875</v>
      </c>
      <c r="Q12" s="82">
        <v>120</v>
      </c>
      <c r="R12" s="36">
        <f t="shared" si="0"/>
        <v>0</v>
      </c>
    </row>
    <row r="13" spans="1:18" s="5" customFormat="1" ht="19.5" customHeight="1">
      <c r="A13" s="37">
        <v>6</v>
      </c>
      <c r="B13" s="42" t="s">
        <v>25</v>
      </c>
      <c r="C13" s="39">
        <v>65.42256</v>
      </c>
      <c r="D13" s="39"/>
      <c r="E13" s="40"/>
      <c r="F13" s="43">
        <f t="shared" si="1"/>
        <v>65.42256</v>
      </c>
      <c r="G13" s="39" t="s">
        <v>19</v>
      </c>
      <c r="H13" s="41">
        <v>360</v>
      </c>
      <c r="I13" s="68">
        <v>1817.29333333333</v>
      </c>
      <c r="J13" s="69"/>
      <c r="K13" s="70">
        <v>66.124952</v>
      </c>
      <c r="L13" s="41"/>
      <c r="M13" s="40"/>
      <c r="N13" s="39">
        <f t="shared" si="2"/>
        <v>66.124952</v>
      </c>
      <c r="O13" s="39" t="s">
        <v>19</v>
      </c>
      <c r="P13" s="41">
        <v>360</v>
      </c>
      <c r="Q13" s="82">
        <v>1836.80422222222</v>
      </c>
      <c r="R13" s="36">
        <f t="shared" si="0"/>
        <v>0.702391999999989</v>
      </c>
    </row>
    <row r="14" spans="1:18" s="5" customFormat="1" ht="19.5" customHeight="1">
      <c r="A14" s="37">
        <v>7</v>
      </c>
      <c r="B14" s="42" t="s">
        <v>26</v>
      </c>
      <c r="C14" s="39">
        <v>40.19144</v>
      </c>
      <c r="D14" s="39"/>
      <c r="E14" s="40"/>
      <c r="F14" s="43">
        <f t="shared" si="1"/>
        <v>40.19144</v>
      </c>
      <c r="G14" s="39" t="s">
        <v>19</v>
      </c>
      <c r="H14" s="41">
        <v>360</v>
      </c>
      <c r="I14" s="68">
        <v>1116.42888888889</v>
      </c>
      <c r="J14" s="69"/>
      <c r="K14" s="70">
        <v>40.268214</v>
      </c>
      <c r="L14" s="41"/>
      <c r="M14" s="40"/>
      <c r="N14" s="39">
        <f t="shared" si="2"/>
        <v>40.268214</v>
      </c>
      <c r="O14" s="39" t="s">
        <v>19</v>
      </c>
      <c r="P14" s="41">
        <v>360</v>
      </c>
      <c r="Q14" s="82">
        <v>1118.5615</v>
      </c>
      <c r="R14" s="36">
        <f t="shared" si="0"/>
        <v>0.07677400000000034</v>
      </c>
    </row>
    <row r="15" spans="1:18" s="5" customFormat="1" ht="19.5" customHeight="1">
      <c r="A15" s="37">
        <v>8</v>
      </c>
      <c r="B15" s="42" t="s">
        <v>27</v>
      </c>
      <c r="C15" s="39">
        <v>19362.57</v>
      </c>
      <c r="D15" s="39"/>
      <c r="E15" s="40"/>
      <c r="F15" s="43">
        <f t="shared" si="1"/>
        <v>19362.57</v>
      </c>
      <c r="G15" s="39" t="s">
        <v>19</v>
      </c>
      <c r="H15" s="41">
        <v>113586.4</v>
      </c>
      <c r="I15" s="68">
        <v>1705</v>
      </c>
      <c r="J15" s="69"/>
      <c r="K15" s="71">
        <v>21336.02</v>
      </c>
      <c r="L15" s="41"/>
      <c r="M15" s="40"/>
      <c r="N15" s="39">
        <f t="shared" si="2"/>
        <v>21336.02</v>
      </c>
      <c r="O15" s="39" t="s">
        <v>19</v>
      </c>
      <c r="P15" s="41">
        <v>113586.4</v>
      </c>
      <c r="Q15" s="82">
        <v>1878</v>
      </c>
      <c r="R15" s="36">
        <f t="shared" si="0"/>
        <v>1973.4500000000007</v>
      </c>
    </row>
    <row r="16" spans="1:18" s="5" customFormat="1" ht="19.5" customHeight="1">
      <c r="A16" s="37">
        <v>9</v>
      </c>
      <c r="B16" s="42" t="s">
        <v>28</v>
      </c>
      <c r="C16" s="39">
        <v>13470.74</v>
      </c>
      <c r="D16" s="39"/>
      <c r="E16" s="40"/>
      <c r="F16" s="43">
        <f t="shared" si="1"/>
        <v>13470.74</v>
      </c>
      <c r="G16" s="39" t="s">
        <v>19</v>
      </c>
      <c r="H16" s="41">
        <v>227172.8</v>
      </c>
      <c r="I16" s="68">
        <v>593</v>
      </c>
      <c r="J16" s="69"/>
      <c r="K16" s="70">
        <v>13516.13</v>
      </c>
      <c r="L16" s="41"/>
      <c r="M16" s="40"/>
      <c r="N16" s="39">
        <f t="shared" si="2"/>
        <v>13516.13</v>
      </c>
      <c r="O16" s="39" t="s">
        <v>19</v>
      </c>
      <c r="P16" s="41">
        <v>227172.8</v>
      </c>
      <c r="Q16" s="82">
        <v>595</v>
      </c>
      <c r="R16" s="36">
        <f t="shared" si="0"/>
        <v>45.38999999999942</v>
      </c>
    </row>
    <row r="17" spans="1:18" s="5" customFormat="1" ht="19.5" customHeight="1">
      <c r="A17" s="37">
        <v>10</v>
      </c>
      <c r="B17" s="42" t="s">
        <v>29</v>
      </c>
      <c r="C17" s="39">
        <v>32.25</v>
      </c>
      <c r="D17" s="39"/>
      <c r="E17" s="40"/>
      <c r="F17" s="43">
        <f t="shared" si="1"/>
        <v>32.25</v>
      </c>
      <c r="G17" s="39" t="s">
        <v>19</v>
      </c>
      <c r="H17" s="41">
        <v>215</v>
      </c>
      <c r="I17" s="68">
        <v>1500</v>
      </c>
      <c r="J17" s="69"/>
      <c r="K17" s="70">
        <v>34.4</v>
      </c>
      <c r="L17" s="41"/>
      <c r="M17" s="40"/>
      <c r="N17" s="39">
        <f t="shared" si="2"/>
        <v>34.4</v>
      </c>
      <c r="O17" s="39" t="s">
        <v>19</v>
      </c>
      <c r="P17" s="41">
        <v>215</v>
      </c>
      <c r="Q17" s="82">
        <v>1600</v>
      </c>
      <c r="R17" s="36">
        <f t="shared" si="0"/>
        <v>2.1499999999999986</v>
      </c>
    </row>
    <row r="18" spans="1:18" s="5" customFormat="1" ht="19.5" customHeight="1">
      <c r="A18" s="37">
        <v>11</v>
      </c>
      <c r="B18" s="42" t="s">
        <v>30</v>
      </c>
      <c r="C18" s="39">
        <v>6.174</v>
      </c>
      <c r="D18" s="39"/>
      <c r="E18" s="40"/>
      <c r="F18" s="43">
        <f t="shared" si="1"/>
        <v>6.174</v>
      </c>
      <c r="G18" s="39" t="s">
        <v>19</v>
      </c>
      <c r="H18" s="41">
        <v>17.64</v>
      </c>
      <c r="I18" s="68">
        <v>3500</v>
      </c>
      <c r="J18" s="69"/>
      <c r="K18" s="70">
        <v>6.174</v>
      </c>
      <c r="L18" s="41"/>
      <c r="M18" s="40"/>
      <c r="N18" s="39">
        <f t="shared" si="2"/>
        <v>6.174</v>
      </c>
      <c r="O18" s="39" t="s">
        <v>19</v>
      </c>
      <c r="P18" s="41">
        <v>17.64</v>
      </c>
      <c r="Q18" s="82">
        <v>3500</v>
      </c>
      <c r="R18" s="36">
        <f t="shared" si="0"/>
        <v>0</v>
      </c>
    </row>
    <row r="19" spans="1:18" s="5" customFormat="1" ht="19.5" customHeight="1">
      <c r="A19" s="37">
        <v>12</v>
      </c>
      <c r="B19" s="42" t="s">
        <v>31</v>
      </c>
      <c r="C19" s="39">
        <v>6</v>
      </c>
      <c r="D19" s="39"/>
      <c r="E19" s="40"/>
      <c r="F19" s="43">
        <f t="shared" si="1"/>
        <v>6</v>
      </c>
      <c r="G19" s="39" t="s">
        <v>19</v>
      </c>
      <c r="H19" s="41">
        <v>24</v>
      </c>
      <c r="I19" s="68">
        <v>2500</v>
      </c>
      <c r="J19" s="69"/>
      <c r="K19" s="70">
        <v>6</v>
      </c>
      <c r="L19" s="41"/>
      <c r="M19" s="40"/>
      <c r="N19" s="39">
        <f t="shared" si="2"/>
        <v>6</v>
      </c>
      <c r="O19" s="39" t="s">
        <v>19</v>
      </c>
      <c r="P19" s="41">
        <v>24</v>
      </c>
      <c r="Q19" s="82">
        <v>2500</v>
      </c>
      <c r="R19" s="36">
        <f t="shared" si="0"/>
        <v>0</v>
      </c>
    </row>
    <row r="20" spans="1:18" s="5" customFormat="1" ht="19.5" customHeight="1">
      <c r="A20" s="37">
        <v>13</v>
      </c>
      <c r="B20" s="42" t="s">
        <v>32</v>
      </c>
      <c r="C20" s="39"/>
      <c r="D20" s="39">
        <v>221.5061</v>
      </c>
      <c r="E20" s="40"/>
      <c r="F20" s="43">
        <f t="shared" si="1"/>
        <v>221.5061</v>
      </c>
      <c r="G20" s="39" t="s">
        <v>19</v>
      </c>
      <c r="H20" s="41">
        <v>24447.61</v>
      </c>
      <c r="I20" s="68">
        <v>90.6043985485698</v>
      </c>
      <c r="J20" s="69"/>
      <c r="K20" s="70"/>
      <c r="L20" s="41">
        <v>221.5081</v>
      </c>
      <c r="M20" s="40"/>
      <c r="N20" s="39">
        <f t="shared" si="2"/>
        <v>221.5081</v>
      </c>
      <c r="O20" s="39" t="s">
        <v>19</v>
      </c>
      <c r="P20" s="41">
        <v>24447.61</v>
      </c>
      <c r="Q20" s="82">
        <v>90.6043985485698</v>
      </c>
      <c r="R20" s="36"/>
    </row>
    <row r="21" spans="1:18" s="5" customFormat="1" ht="19.5" customHeight="1">
      <c r="A21" s="37">
        <v>14</v>
      </c>
      <c r="B21" s="42" t="s">
        <v>33</v>
      </c>
      <c r="C21" s="39"/>
      <c r="D21" s="39">
        <v>59.686335</v>
      </c>
      <c r="E21" s="40"/>
      <c r="F21" s="43">
        <f t="shared" si="1"/>
        <v>59.686335</v>
      </c>
      <c r="G21" s="39" t="s">
        <v>19</v>
      </c>
      <c r="H21" s="41">
        <v>4875</v>
      </c>
      <c r="I21" s="68">
        <v>122.433507692308</v>
      </c>
      <c r="J21" s="69"/>
      <c r="K21" s="70"/>
      <c r="L21" s="41">
        <v>60.619375</v>
      </c>
      <c r="M21" s="40"/>
      <c r="N21" s="39">
        <f t="shared" si="2"/>
        <v>60.619375</v>
      </c>
      <c r="O21" s="39" t="s">
        <v>19</v>
      </c>
      <c r="P21" s="41">
        <v>4875</v>
      </c>
      <c r="Q21" s="82">
        <v>124.347435897436</v>
      </c>
      <c r="R21" s="36">
        <f aca="true" t="shared" si="3" ref="R21:R79">N21-F21</f>
        <v>0.9330399999999983</v>
      </c>
    </row>
    <row r="22" spans="1:18" s="5" customFormat="1" ht="19.5" customHeight="1">
      <c r="A22" s="37">
        <v>15</v>
      </c>
      <c r="B22" s="42" t="s">
        <v>34</v>
      </c>
      <c r="C22" s="39"/>
      <c r="D22" s="39">
        <v>359.116921</v>
      </c>
      <c r="E22" s="40"/>
      <c r="F22" s="43">
        <f t="shared" si="1"/>
        <v>359.116921</v>
      </c>
      <c r="G22" s="39" t="s">
        <v>19</v>
      </c>
      <c r="H22" s="41">
        <v>24447.61</v>
      </c>
      <c r="I22" s="68">
        <v>146.892445110176</v>
      </c>
      <c r="J22" s="69"/>
      <c r="K22" s="70"/>
      <c r="L22" s="41">
        <v>365.808521</v>
      </c>
      <c r="M22" s="40"/>
      <c r="N22" s="39">
        <f t="shared" si="2"/>
        <v>365.808521</v>
      </c>
      <c r="O22" s="39" t="s">
        <v>19</v>
      </c>
      <c r="P22" s="41">
        <v>24447.61</v>
      </c>
      <c r="Q22" s="82">
        <v>149.629972418572</v>
      </c>
      <c r="R22" s="36">
        <f t="shared" si="3"/>
        <v>6.691599999999994</v>
      </c>
    </row>
    <row r="23" spans="1:20" s="5" customFormat="1" ht="19.5" customHeight="1">
      <c r="A23" s="37">
        <v>16</v>
      </c>
      <c r="B23" s="42" t="s">
        <v>35</v>
      </c>
      <c r="C23" s="39"/>
      <c r="D23" s="39">
        <v>1094.95851</v>
      </c>
      <c r="E23" s="40"/>
      <c r="F23" s="43">
        <f t="shared" si="1"/>
        <v>1094.95851</v>
      </c>
      <c r="G23" s="39" t="s">
        <v>19</v>
      </c>
      <c r="H23" s="41">
        <v>114203.04</v>
      </c>
      <c r="I23" s="68">
        <v>95.8782279350882</v>
      </c>
      <c r="J23" s="69"/>
      <c r="K23" s="70"/>
      <c r="L23" s="41">
        <v>1247.90622</v>
      </c>
      <c r="M23" s="40"/>
      <c r="N23" s="39">
        <f t="shared" si="2"/>
        <v>1247.90622</v>
      </c>
      <c r="O23" s="39" t="s">
        <v>19</v>
      </c>
      <c r="P23" s="41">
        <v>114203.04</v>
      </c>
      <c r="Q23" s="82">
        <v>109.270840776218</v>
      </c>
      <c r="R23" s="36">
        <f t="shared" si="3"/>
        <v>152.94771000000014</v>
      </c>
      <c r="S23" s="83"/>
      <c r="T23" s="83"/>
    </row>
    <row r="24" spans="1:18" s="5" customFormat="1" ht="19.5" customHeight="1">
      <c r="A24" s="37">
        <v>17</v>
      </c>
      <c r="B24" s="42" t="s">
        <v>36</v>
      </c>
      <c r="C24" s="39"/>
      <c r="D24" s="39">
        <v>168.207613</v>
      </c>
      <c r="E24" s="40"/>
      <c r="F24" s="43">
        <f t="shared" si="1"/>
        <v>168.207613</v>
      </c>
      <c r="G24" s="39" t="s">
        <v>19</v>
      </c>
      <c r="H24" s="41">
        <v>114203.04</v>
      </c>
      <c r="I24" s="68">
        <v>14.7288209665872</v>
      </c>
      <c r="J24" s="69"/>
      <c r="K24" s="70"/>
      <c r="L24" s="41">
        <v>447.854691</v>
      </c>
      <c r="M24" s="40"/>
      <c r="N24" s="39">
        <f t="shared" si="2"/>
        <v>447.854691</v>
      </c>
      <c r="O24" s="39" t="s">
        <v>19</v>
      </c>
      <c r="P24" s="41">
        <v>114203.04</v>
      </c>
      <c r="Q24" s="82">
        <v>39.2156715793205</v>
      </c>
      <c r="R24" s="36">
        <f t="shared" si="3"/>
        <v>279.64707799999996</v>
      </c>
    </row>
    <row r="25" spans="1:18" s="5" customFormat="1" ht="19.5" customHeight="1">
      <c r="A25" s="37">
        <v>18</v>
      </c>
      <c r="B25" s="42" t="s">
        <v>37</v>
      </c>
      <c r="C25" s="39"/>
      <c r="D25" s="39">
        <v>381.90648</v>
      </c>
      <c r="E25" s="40"/>
      <c r="F25" s="43">
        <f t="shared" si="1"/>
        <v>381.90648</v>
      </c>
      <c r="G25" s="39" t="s">
        <v>19</v>
      </c>
      <c r="H25" s="41">
        <v>138650.65</v>
      </c>
      <c r="I25" s="68">
        <v>27.5445142161252</v>
      </c>
      <c r="J25" s="69"/>
      <c r="K25" s="70"/>
      <c r="L25" s="41">
        <v>438.59</v>
      </c>
      <c r="M25" s="40"/>
      <c r="N25" s="39">
        <f t="shared" si="2"/>
        <v>438.59</v>
      </c>
      <c r="O25" s="39" t="s">
        <v>19</v>
      </c>
      <c r="P25" s="41">
        <v>138650.65</v>
      </c>
      <c r="Q25" s="82">
        <v>31.6324863965658</v>
      </c>
      <c r="R25" s="36">
        <f t="shared" si="3"/>
        <v>56.68351999999999</v>
      </c>
    </row>
    <row r="26" spans="1:19" s="5" customFormat="1" ht="19.5" customHeight="1">
      <c r="A26" s="37">
        <v>19</v>
      </c>
      <c r="B26" s="42" t="s">
        <v>38</v>
      </c>
      <c r="C26" s="39"/>
      <c r="D26" s="39">
        <v>28.180352</v>
      </c>
      <c r="E26" s="40"/>
      <c r="F26" s="43">
        <f t="shared" si="1"/>
        <v>28.180352</v>
      </c>
      <c r="G26" s="39" t="s">
        <v>19</v>
      </c>
      <c r="H26" s="41">
        <v>138650.65</v>
      </c>
      <c r="I26" s="68">
        <v>2.03247168332785</v>
      </c>
      <c r="J26" s="69"/>
      <c r="K26" s="70"/>
      <c r="L26" s="41">
        <v>29.27</v>
      </c>
      <c r="M26" s="40"/>
      <c r="N26" s="39">
        <f t="shared" si="2"/>
        <v>29.27</v>
      </c>
      <c r="O26" s="39" t="s">
        <v>19</v>
      </c>
      <c r="P26" s="41">
        <v>138650.65</v>
      </c>
      <c r="Q26" s="82">
        <v>2.1110865329517</v>
      </c>
      <c r="R26" s="36">
        <f t="shared" si="3"/>
        <v>1.0896480000000004</v>
      </c>
      <c r="S26" s="84"/>
    </row>
    <row r="27" spans="1:18" s="5" customFormat="1" ht="19.5" customHeight="1">
      <c r="A27" s="37">
        <v>20</v>
      </c>
      <c r="B27" s="42" t="s">
        <v>39</v>
      </c>
      <c r="C27" s="39"/>
      <c r="D27" s="39">
        <v>2456.418561</v>
      </c>
      <c r="E27" s="40"/>
      <c r="F27" s="43">
        <f t="shared" si="1"/>
        <v>2456.418561</v>
      </c>
      <c r="G27" s="39" t="s">
        <v>19</v>
      </c>
      <c r="H27" s="41">
        <v>138650.65</v>
      </c>
      <c r="I27" s="68">
        <v>177.166032831436</v>
      </c>
      <c r="J27" s="69"/>
      <c r="K27" s="70"/>
      <c r="L27" s="41">
        <v>2795.86</v>
      </c>
      <c r="M27" s="40"/>
      <c r="N27" s="39">
        <f t="shared" si="2"/>
        <v>2795.86</v>
      </c>
      <c r="O27" s="39" t="s">
        <v>19</v>
      </c>
      <c r="P27" s="41">
        <v>138650.65</v>
      </c>
      <c r="Q27" s="82">
        <v>201.648092526072</v>
      </c>
      <c r="R27" s="36">
        <f t="shared" si="3"/>
        <v>339.4414390000002</v>
      </c>
    </row>
    <row r="28" spans="1:19" s="5" customFormat="1" ht="19.5" customHeight="1">
      <c r="A28" s="37">
        <v>21</v>
      </c>
      <c r="B28" s="42" t="s">
        <v>40</v>
      </c>
      <c r="C28" s="39"/>
      <c r="D28" s="39">
        <v>26.373907</v>
      </c>
      <c r="E28" s="40"/>
      <c r="F28" s="43">
        <f t="shared" si="1"/>
        <v>26.373907</v>
      </c>
      <c r="G28" s="39" t="s">
        <v>19</v>
      </c>
      <c r="H28" s="41">
        <v>138650.65</v>
      </c>
      <c r="I28" s="68">
        <v>1.90218415853081</v>
      </c>
      <c r="J28" s="69"/>
      <c r="K28" s="70"/>
      <c r="L28" s="41">
        <v>34.993627</v>
      </c>
      <c r="M28" s="40"/>
      <c r="N28" s="39">
        <f t="shared" si="2"/>
        <v>34.993627</v>
      </c>
      <c r="O28" s="39" t="s">
        <v>19</v>
      </c>
      <c r="P28" s="41">
        <v>138650.65</v>
      </c>
      <c r="Q28" s="82">
        <v>2.52387038935627</v>
      </c>
      <c r="R28" s="36">
        <f t="shared" si="3"/>
        <v>8.619719999999997</v>
      </c>
      <c r="S28" s="84"/>
    </row>
    <row r="29" spans="1:18" s="5" customFormat="1" ht="19.5" customHeight="1">
      <c r="A29" s="37">
        <v>22</v>
      </c>
      <c r="B29" s="42" t="s">
        <v>41</v>
      </c>
      <c r="C29" s="39"/>
      <c r="D29" s="39">
        <v>405.523659</v>
      </c>
      <c r="E29" s="40"/>
      <c r="F29" s="43">
        <f t="shared" si="1"/>
        <v>405.523659</v>
      </c>
      <c r="G29" s="39" t="s">
        <v>19</v>
      </c>
      <c r="H29" s="41">
        <v>138650.65</v>
      </c>
      <c r="I29" s="68">
        <v>29.2478729093589</v>
      </c>
      <c r="J29" s="69"/>
      <c r="K29" s="70"/>
      <c r="L29" s="41">
        <v>414.52</v>
      </c>
      <c r="M29" s="40"/>
      <c r="N29" s="39">
        <f t="shared" si="2"/>
        <v>414.52</v>
      </c>
      <c r="O29" s="39" t="s">
        <v>19</v>
      </c>
      <c r="P29" s="41">
        <v>138650.65</v>
      </c>
      <c r="Q29" s="82">
        <v>29.8966379890754</v>
      </c>
      <c r="R29" s="36">
        <f t="shared" si="3"/>
        <v>8.996340999999973</v>
      </c>
    </row>
    <row r="30" spans="1:18" s="5" customFormat="1" ht="19.5" customHeight="1">
      <c r="A30" s="37">
        <v>23</v>
      </c>
      <c r="B30" s="42" t="s">
        <v>42</v>
      </c>
      <c r="C30" s="39"/>
      <c r="D30" s="39">
        <v>76.679558</v>
      </c>
      <c r="E30" s="40"/>
      <c r="F30" s="43">
        <f t="shared" si="1"/>
        <v>76.679558</v>
      </c>
      <c r="G30" s="39" t="s">
        <v>19</v>
      </c>
      <c r="H30" s="41">
        <v>138650.65</v>
      </c>
      <c r="I30" s="68">
        <v>5.53041460678331</v>
      </c>
      <c r="J30" s="69"/>
      <c r="K30" s="70"/>
      <c r="L30" s="41">
        <v>76.68</v>
      </c>
      <c r="M30" s="40"/>
      <c r="N30" s="39">
        <f t="shared" si="2"/>
        <v>76.68</v>
      </c>
      <c r="O30" s="39" t="s">
        <v>19</v>
      </c>
      <c r="P30" s="41">
        <v>138650.65</v>
      </c>
      <c r="Q30" s="82">
        <v>5.53041460678331</v>
      </c>
      <c r="R30" s="36">
        <f t="shared" si="3"/>
        <v>0.0004420000000067148</v>
      </c>
    </row>
    <row r="31" spans="1:18" s="5" customFormat="1" ht="19.5" customHeight="1">
      <c r="A31" s="37">
        <v>24</v>
      </c>
      <c r="B31" s="42" t="s">
        <v>43</v>
      </c>
      <c r="C31" s="39"/>
      <c r="D31" s="39">
        <v>25.266543</v>
      </c>
      <c r="E31" s="40"/>
      <c r="F31" s="43">
        <f t="shared" si="1"/>
        <v>25.266543</v>
      </c>
      <c r="G31" s="39" t="s">
        <v>19</v>
      </c>
      <c r="H31" s="41">
        <v>138650.65</v>
      </c>
      <c r="I31" s="68">
        <v>1.82231695271533</v>
      </c>
      <c r="J31" s="69"/>
      <c r="K31" s="70"/>
      <c r="L31" s="41">
        <v>25.27</v>
      </c>
      <c r="M31" s="40"/>
      <c r="N31" s="39">
        <f t="shared" si="2"/>
        <v>25.27</v>
      </c>
      <c r="O31" s="39" t="s">
        <v>19</v>
      </c>
      <c r="P31" s="41">
        <v>138650.65</v>
      </c>
      <c r="Q31" s="82">
        <v>1.82231695271533</v>
      </c>
      <c r="R31" s="36">
        <f t="shared" si="3"/>
        <v>0.0034570000000009315</v>
      </c>
    </row>
    <row r="32" spans="1:18" s="5" customFormat="1" ht="19.5" customHeight="1">
      <c r="A32" s="37">
        <v>25</v>
      </c>
      <c r="B32" s="42" t="s">
        <v>44</v>
      </c>
      <c r="C32" s="39"/>
      <c r="D32" s="39">
        <v>26.730921</v>
      </c>
      <c r="E32" s="40"/>
      <c r="F32" s="43">
        <f t="shared" si="1"/>
        <v>26.730921</v>
      </c>
      <c r="G32" s="39" t="s">
        <v>19</v>
      </c>
      <c r="H32" s="41">
        <v>138650.65</v>
      </c>
      <c r="I32" s="68">
        <v>1.92793333460752</v>
      </c>
      <c r="J32" s="69"/>
      <c r="K32" s="70"/>
      <c r="L32" s="41">
        <v>26.73</v>
      </c>
      <c r="M32" s="40"/>
      <c r="N32" s="39">
        <f t="shared" si="2"/>
        <v>26.73</v>
      </c>
      <c r="O32" s="39" t="s">
        <v>19</v>
      </c>
      <c r="P32" s="41">
        <v>138650.65</v>
      </c>
      <c r="Q32" s="82">
        <v>1.92793333460752</v>
      </c>
      <c r="R32" s="36">
        <f t="shared" si="3"/>
        <v>-0.0009209999999981733</v>
      </c>
    </row>
    <row r="33" spans="1:18" s="5" customFormat="1" ht="19.5" customHeight="1">
      <c r="A33" s="37">
        <v>26</v>
      </c>
      <c r="B33" s="42" t="s">
        <v>45</v>
      </c>
      <c r="C33" s="39"/>
      <c r="D33" s="39">
        <v>57.909806</v>
      </c>
      <c r="E33" s="40"/>
      <c r="F33" s="43">
        <f t="shared" si="1"/>
        <v>57.909806</v>
      </c>
      <c r="G33" s="39" t="s">
        <v>19</v>
      </c>
      <c r="H33" s="41">
        <v>138650.65</v>
      </c>
      <c r="I33" s="68">
        <v>4.17667035819883</v>
      </c>
      <c r="J33" s="69"/>
      <c r="K33" s="70"/>
      <c r="L33" s="41">
        <v>57.909806</v>
      </c>
      <c r="M33" s="40"/>
      <c r="N33" s="39">
        <f t="shared" si="2"/>
        <v>57.909806</v>
      </c>
      <c r="O33" s="39" t="s">
        <v>19</v>
      </c>
      <c r="P33" s="41">
        <v>138650.65</v>
      </c>
      <c r="Q33" s="82">
        <v>4.17667035819883</v>
      </c>
      <c r="R33" s="36">
        <f t="shared" si="3"/>
        <v>0</v>
      </c>
    </row>
    <row r="34" spans="1:19" s="5" customFormat="1" ht="19.5" customHeight="1">
      <c r="A34" s="37">
        <v>27</v>
      </c>
      <c r="B34" s="42" t="s">
        <v>46</v>
      </c>
      <c r="C34" s="39"/>
      <c r="D34" s="39">
        <v>221.84104</v>
      </c>
      <c r="E34" s="40"/>
      <c r="F34" s="43">
        <f t="shared" si="1"/>
        <v>221.84104</v>
      </c>
      <c r="G34" s="39" t="s">
        <v>19</v>
      </c>
      <c r="H34" s="41">
        <v>138650.65</v>
      </c>
      <c r="I34" s="68">
        <v>16</v>
      </c>
      <c r="J34" s="69"/>
      <c r="K34" s="70"/>
      <c r="L34" s="41">
        <v>348.828648</v>
      </c>
      <c r="M34" s="40"/>
      <c r="N34" s="39">
        <f t="shared" si="2"/>
        <v>348.828648</v>
      </c>
      <c r="O34" s="39" t="s">
        <v>19</v>
      </c>
      <c r="P34" s="41">
        <v>138650.65</v>
      </c>
      <c r="Q34" s="82">
        <v>25.1588180798287</v>
      </c>
      <c r="R34" s="36">
        <f t="shared" si="3"/>
        <v>126.987608</v>
      </c>
      <c r="S34" s="84"/>
    </row>
    <row r="35" spans="1:19" s="5" customFormat="1" ht="19.5" customHeight="1">
      <c r="A35" s="37">
        <v>28</v>
      </c>
      <c r="B35" s="44" t="s">
        <v>47</v>
      </c>
      <c r="C35" s="39"/>
      <c r="D35" s="39">
        <v>1325.075273</v>
      </c>
      <c r="E35" s="40"/>
      <c r="F35" s="43">
        <f t="shared" si="1"/>
        <v>1325.075273</v>
      </c>
      <c r="G35" s="39" t="s">
        <v>19</v>
      </c>
      <c r="H35" s="41">
        <v>138650.65</v>
      </c>
      <c r="I35" s="68">
        <v>95.5693516763174</v>
      </c>
      <c r="J35" s="69"/>
      <c r="K35" s="70"/>
      <c r="L35" s="41">
        <v>1226.66</v>
      </c>
      <c r="M35" s="40"/>
      <c r="N35" s="39">
        <f t="shared" si="2"/>
        <v>1226.66</v>
      </c>
      <c r="O35" s="39" t="s">
        <v>19</v>
      </c>
      <c r="P35" s="41">
        <v>138650.65</v>
      </c>
      <c r="Q35" s="82">
        <v>88.4713741334786</v>
      </c>
      <c r="R35" s="36">
        <f t="shared" si="3"/>
        <v>-98.41527299999984</v>
      </c>
      <c r="S35" s="83"/>
    </row>
    <row r="36" spans="1:18" s="5" customFormat="1" ht="19.5" customHeight="1">
      <c r="A36" s="37">
        <v>29</v>
      </c>
      <c r="B36" s="42" t="s">
        <v>48</v>
      </c>
      <c r="C36" s="39"/>
      <c r="D36" s="39">
        <v>345.626306</v>
      </c>
      <c r="E36" s="40"/>
      <c r="F36" s="43">
        <f t="shared" si="1"/>
        <v>345.626306</v>
      </c>
      <c r="G36" s="39" t="s">
        <v>19</v>
      </c>
      <c r="H36" s="41">
        <v>138650.65</v>
      </c>
      <c r="I36" s="68">
        <v>24.9278532772836</v>
      </c>
      <c r="J36" s="69"/>
      <c r="K36" s="70"/>
      <c r="L36" s="41">
        <v>387.97</v>
      </c>
      <c r="M36" s="40"/>
      <c r="N36" s="39">
        <f t="shared" si="2"/>
        <v>387.97</v>
      </c>
      <c r="O36" s="39" t="s">
        <v>19</v>
      </c>
      <c r="P36" s="41">
        <v>138650.65</v>
      </c>
      <c r="Q36" s="82">
        <v>27.9815627982992</v>
      </c>
      <c r="R36" s="36">
        <f t="shared" si="3"/>
        <v>42.34369400000003</v>
      </c>
    </row>
    <row r="37" spans="1:18" s="5" customFormat="1" ht="19.5" customHeight="1">
      <c r="A37" s="37">
        <v>30</v>
      </c>
      <c r="B37" s="42" t="s">
        <v>49</v>
      </c>
      <c r="C37" s="39"/>
      <c r="D37" s="39">
        <v>670.834751</v>
      </c>
      <c r="E37" s="40"/>
      <c r="F37" s="43">
        <f t="shared" si="1"/>
        <v>670.834751</v>
      </c>
      <c r="G37" s="39" t="s">
        <v>19</v>
      </c>
      <c r="H37" s="41">
        <v>138650.65</v>
      </c>
      <c r="I37" s="68">
        <v>48.3830945617637</v>
      </c>
      <c r="J37" s="69"/>
      <c r="K37" s="70"/>
      <c r="L37" s="41">
        <v>670.83</v>
      </c>
      <c r="M37" s="40"/>
      <c r="N37" s="39">
        <f t="shared" si="2"/>
        <v>670.83</v>
      </c>
      <c r="O37" s="39" t="s">
        <v>19</v>
      </c>
      <c r="P37" s="41">
        <v>138650.65</v>
      </c>
      <c r="Q37" s="82">
        <v>48.3830945617637</v>
      </c>
      <c r="R37" s="36">
        <f t="shared" si="3"/>
        <v>-0.004750999999941996</v>
      </c>
    </row>
    <row r="38" spans="1:18" s="5" customFormat="1" ht="19.5" customHeight="1">
      <c r="A38" s="37">
        <v>31</v>
      </c>
      <c r="B38" s="42" t="s">
        <v>50</v>
      </c>
      <c r="C38" s="39"/>
      <c r="D38" s="39">
        <v>91.635586</v>
      </c>
      <c r="E38" s="40"/>
      <c r="F38" s="43">
        <f t="shared" si="1"/>
        <v>91.635586</v>
      </c>
      <c r="G38" s="39" t="s">
        <v>19</v>
      </c>
      <c r="H38" s="41">
        <v>4875</v>
      </c>
      <c r="I38" s="68">
        <v>187.970432820513</v>
      </c>
      <c r="J38" s="69"/>
      <c r="K38" s="70"/>
      <c r="L38" s="41">
        <v>91.635586</v>
      </c>
      <c r="M38" s="40"/>
      <c r="N38" s="39">
        <f t="shared" si="2"/>
        <v>91.635586</v>
      </c>
      <c r="O38" s="39" t="s">
        <v>19</v>
      </c>
      <c r="P38" s="41">
        <v>4875</v>
      </c>
      <c r="Q38" s="82">
        <v>187.970432820513</v>
      </c>
      <c r="R38" s="36">
        <f t="shared" si="3"/>
        <v>0</v>
      </c>
    </row>
    <row r="39" spans="1:18" s="5" customFormat="1" ht="19.5" customHeight="1">
      <c r="A39" s="37">
        <v>32</v>
      </c>
      <c r="B39" s="42" t="s">
        <v>51</v>
      </c>
      <c r="C39" s="39"/>
      <c r="D39" s="39">
        <v>49.484054</v>
      </c>
      <c r="E39" s="40"/>
      <c r="F39" s="43">
        <f t="shared" si="1"/>
        <v>49.484054</v>
      </c>
      <c r="G39" s="39" t="s">
        <v>19</v>
      </c>
      <c r="H39" s="41">
        <v>138650.65</v>
      </c>
      <c r="I39" s="68">
        <v>3.56897382017322</v>
      </c>
      <c r="J39" s="69"/>
      <c r="K39" s="70"/>
      <c r="L39" s="41">
        <v>49.48</v>
      </c>
      <c r="M39" s="40"/>
      <c r="N39" s="39">
        <f t="shared" si="2"/>
        <v>49.48</v>
      </c>
      <c r="O39" s="39" t="s">
        <v>19</v>
      </c>
      <c r="P39" s="41">
        <v>138650.65</v>
      </c>
      <c r="Q39" s="82">
        <v>3.56897382017322</v>
      </c>
      <c r="R39" s="36">
        <f t="shared" si="3"/>
        <v>-0.004054000000003555</v>
      </c>
    </row>
    <row r="40" spans="1:18" s="5" customFormat="1" ht="19.5" customHeight="1">
      <c r="A40" s="37">
        <v>33</v>
      </c>
      <c r="B40" s="42" t="s">
        <v>52</v>
      </c>
      <c r="C40" s="39"/>
      <c r="D40" s="39">
        <v>109.61167</v>
      </c>
      <c r="E40" s="40"/>
      <c r="F40" s="43">
        <f t="shared" si="1"/>
        <v>109.61167</v>
      </c>
      <c r="G40" s="39" t="s">
        <v>19</v>
      </c>
      <c r="H40" s="41">
        <v>4875</v>
      </c>
      <c r="I40" s="68">
        <v>224.844451282051</v>
      </c>
      <c r="J40" s="69"/>
      <c r="K40" s="70"/>
      <c r="L40" s="41">
        <v>109.61167</v>
      </c>
      <c r="M40" s="40"/>
      <c r="N40" s="39">
        <f t="shared" si="2"/>
        <v>109.61167</v>
      </c>
      <c r="O40" s="39" t="s">
        <v>19</v>
      </c>
      <c r="P40" s="41">
        <v>4875</v>
      </c>
      <c r="Q40" s="82">
        <v>224.844451282051</v>
      </c>
      <c r="R40" s="36">
        <f t="shared" si="3"/>
        <v>0</v>
      </c>
    </row>
    <row r="41" spans="1:18" s="5" customFormat="1" ht="19.5" customHeight="1">
      <c r="A41" s="37">
        <v>34</v>
      </c>
      <c r="B41" s="42" t="s">
        <v>53</v>
      </c>
      <c r="C41" s="39"/>
      <c r="D41" s="39">
        <v>348.920622</v>
      </c>
      <c r="E41" s="40"/>
      <c r="F41" s="43">
        <f t="shared" si="1"/>
        <v>348.920622</v>
      </c>
      <c r="G41" s="39" t="s">
        <v>19</v>
      </c>
      <c r="H41" s="41">
        <v>24447.61</v>
      </c>
      <c r="I41" s="68">
        <v>142.721771985073</v>
      </c>
      <c r="J41" s="69"/>
      <c r="K41" s="70"/>
      <c r="L41" s="41">
        <v>348.923622</v>
      </c>
      <c r="M41" s="40"/>
      <c r="N41" s="39">
        <f t="shared" si="2"/>
        <v>348.923622</v>
      </c>
      <c r="O41" s="39" t="s">
        <v>19</v>
      </c>
      <c r="P41" s="41">
        <v>24447.61</v>
      </c>
      <c r="Q41" s="82">
        <v>142.721771985073</v>
      </c>
      <c r="R41" s="36">
        <f t="shared" si="3"/>
        <v>0.0030000000000427463</v>
      </c>
    </row>
    <row r="42" spans="1:18" s="5" customFormat="1" ht="19.5" customHeight="1">
      <c r="A42" s="37">
        <v>35</v>
      </c>
      <c r="B42" s="42" t="s">
        <v>54</v>
      </c>
      <c r="C42" s="39"/>
      <c r="E42" s="40"/>
      <c r="F42" s="43">
        <f t="shared" si="1"/>
        <v>0</v>
      </c>
      <c r="G42" s="39" t="s">
        <v>19</v>
      </c>
      <c r="H42" s="41"/>
      <c r="I42" s="68"/>
      <c r="J42" s="69"/>
      <c r="K42" s="70"/>
      <c r="L42" s="41">
        <v>22.71728</v>
      </c>
      <c r="M42" s="40"/>
      <c r="N42" s="39">
        <f t="shared" si="2"/>
        <v>22.71728</v>
      </c>
      <c r="O42" s="39" t="s">
        <v>19</v>
      </c>
      <c r="P42" s="41">
        <v>113586.4</v>
      </c>
      <c r="Q42" s="82">
        <v>2</v>
      </c>
      <c r="R42" s="36">
        <f t="shared" si="3"/>
        <v>22.71728</v>
      </c>
    </row>
    <row r="43" spans="1:18" s="5" customFormat="1" ht="19.5" customHeight="1">
      <c r="A43" s="37">
        <v>36</v>
      </c>
      <c r="B43" s="42" t="s">
        <v>55</v>
      </c>
      <c r="C43" s="39"/>
      <c r="D43" s="39">
        <v>560</v>
      </c>
      <c r="E43" s="40"/>
      <c r="F43" s="43">
        <f t="shared" si="1"/>
        <v>560</v>
      </c>
      <c r="G43" s="39" t="s">
        <v>56</v>
      </c>
      <c r="H43" s="41">
        <v>16</v>
      </c>
      <c r="I43" s="68">
        <v>350000</v>
      </c>
      <c r="J43" s="69"/>
      <c r="K43" s="70"/>
      <c r="L43" s="41">
        <v>560</v>
      </c>
      <c r="M43" s="40"/>
      <c r="N43" s="39">
        <f t="shared" si="2"/>
        <v>560</v>
      </c>
      <c r="O43" s="39" t="s">
        <v>56</v>
      </c>
      <c r="P43" s="41">
        <v>16</v>
      </c>
      <c r="Q43" s="82">
        <v>350000</v>
      </c>
      <c r="R43" s="36">
        <f t="shared" si="3"/>
        <v>0</v>
      </c>
    </row>
    <row r="44" spans="1:18" s="5" customFormat="1" ht="19.5" customHeight="1">
      <c r="A44" s="37">
        <v>37</v>
      </c>
      <c r="B44" s="42" t="s">
        <v>57</v>
      </c>
      <c r="C44" s="39"/>
      <c r="D44" s="39">
        <v>554.6026</v>
      </c>
      <c r="E44" s="40"/>
      <c r="F44" s="43">
        <f t="shared" si="1"/>
        <v>554.6026</v>
      </c>
      <c r="G44" s="39" t="s">
        <v>19</v>
      </c>
      <c r="H44" s="41">
        <v>138650.65</v>
      </c>
      <c r="I44" s="68">
        <v>40</v>
      </c>
      <c r="J44" s="69"/>
      <c r="K44" s="70"/>
      <c r="L44" s="41">
        <v>554.6026</v>
      </c>
      <c r="M44" s="40"/>
      <c r="N44" s="39">
        <f t="shared" si="2"/>
        <v>554.6026</v>
      </c>
      <c r="O44" s="39" t="s">
        <v>19</v>
      </c>
      <c r="P44" s="41">
        <v>138650.65</v>
      </c>
      <c r="Q44" s="82">
        <v>40</v>
      </c>
      <c r="R44" s="36">
        <f t="shared" si="3"/>
        <v>0</v>
      </c>
    </row>
    <row r="45" spans="1:18" s="5" customFormat="1" ht="19.5" customHeight="1">
      <c r="A45" s="37" t="s">
        <v>58</v>
      </c>
      <c r="B45" s="45" t="s">
        <v>59</v>
      </c>
      <c r="C45" s="39">
        <f>SUM(C46:C55)</f>
        <v>2907.980456</v>
      </c>
      <c r="D45" s="39">
        <f>SUM(D46:D55)</f>
        <v>1035.50732</v>
      </c>
      <c r="E45" s="40"/>
      <c r="F45" s="35">
        <f t="shared" si="1"/>
        <v>3943.487776</v>
      </c>
      <c r="G45" s="39" t="s">
        <v>19</v>
      </c>
      <c r="H45" s="41">
        <v>73526.12</v>
      </c>
      <c r="I45" s="68">
        <v>536</v>
      </c>
      <c r="J45" s="69"/>
      <c r="K45" s="70">
        <v>2514.88</v>
      </c>
      <c r="L45" s="41">
        <v>743.18</v>
      </c>
      <c r="M45" s="40"/>
      <c r="N45" s="33">
        <f t="shared" si="2"/>
        <v>3258.06</v>
      </c>
      <c r="O45" s="39" t="s">
        <v>19</v>
      </c>
      <c r="P45" s="41">
        <v>73526.12</v>
      </c>
      <c r="Q45" s="82">
        <v>542</v>
      </c>
      <c r="R45" s="36">
        <f t="shared" si="3"/>
        <v>-685.427776</v>
      </c>
    </row>
    <row r="46" spans="1:18" s="5" customFormat="1" ht="19.5" customHeight="1">
      <c r="A46" s="37">
        <v>1</v>
      </c>
      <c r="B46" s="45" t="s">
        <v>60</v>
      </c>
      <c r="C46" s="39">
        <v>268.998</v>
      </c>
      <c r="D46" s="39"/>
      <c r="E46" s="40"/>
      <c r="F46" s="43">
        <f t="shared" si="1"/>
        <v>268.998</v>
      </c>
      <c r="G46" s="39" t="s">
        <v>19</v>
      </c>
      <c r="H46" s="41">
        <v>89666</v>
      </c>
      <c r="I46" s="68">
        <v>40</v>
      </c>
      <c r="J46" s="69"/>
      <c r="K46" s="70">
        <v>676.02</v>
      </c>
      <c r="L46" s="41"/>
      <c r="M46" s="40"/>
      <c r="N46" s="39">
        <f t="shared" si="2"/>
        <v>676.02</v>
      </c>
      <c r="O46" s="39" t="s">
        <v>19</v>
      </c>
      <c r="P46" s="41">
        <v>89666</v>
      </c>
      <c r="Q46" s="82">
        <v>40</v>
      </c>
      <c r="R46" s="36">
        <f t="shared" si="3"/>
        <v>407.022</v>
      </c>
    </row>
    <row r="47" spans="1:18" s="5" customFormat="1" ht="19.5" customHeight="1">
      <c r="A47" s="37">
        <v>2</v>
      </c>
      <c r="B47" s="45" t="s">
        <v>61</v>
      </c>
      <c r="C47" s="39">
        <v>627.662</v>
      </c>
      <c r="D47" s="39"/>
      <c r="E47" s="40"/>
      <c r="F47" s="43">
        <f t="shared" si="1"/>
        <v>627.662</v>
      </c>
      <c r="G47" s="39" t="s">
        <v>19</v>
      </c>
      <c r="H47" s="41">
        <v>31383.1</v>
      </c>
      <c r="I47" s="68">
        <v>200</v>
      </c>
      <c r="J47" s="69"/>
      <c r="K47" s="70">
        <v>394.35</v>
      </c>
      <c r="L47" s="41"/>
      <c r="M47" s="40"/>
      <c r="N47" s="39">
        <f t="shared" si="2"/>
        <v>394.35</v>
      </c>
      <c r="O47" s="39" t="s">
        <v>19</v>
      </c>
      <c r="P47" s="41">
        <v>31383.1</v>
      </c>
      <c r="Q47" s="82">
        <v>200</v>
      </c>
      <c r="R47" s="36">
        <f t="shared" si="3"/>
        <v>-233.312</v>
      </c>
    </row>
    <row r="48" spans="1:18" s="5" customFormat="1" ht="24.75" customHeight="1">
      <c r="A48" s="37">
        <v>3</v>
      </c>
      <c r="B48" s="45" t="s">
        <v>62</v>
      </c>
      <c r="C48" s="39">
        <v>1264.2906</v>
      </c>
      <c r="D48" s="39"/>
      <c r="E48" s="40"/>
      <c r="F48" s="43">
        <f t="shared" si="1"/>
        <v>1264.2906</v>
      </c>
      <c r="G48" s="39" t="s">
        <v>19</v>
      </c>
      <c r="H48" s="41">
        <v>42143.02</v>
      </c>
      <c r="I48" s="68">
        <v>300</v>
      </c>
      <c r="J48" s="69"/>
      <c r="K48" s="70">
        <v>794.32</v>
      </c>
      <c r="L48" s="41"/>
      <c r="M48" s="40"/>
      <c r="N48" s="39">
        <f t="shared" si="2"/>
        <v>794.32</v>
      </c>
      <c r="O48" s="39" t="s">
        <v>19</v>
      </c>
      <c r="P48" s="41">
        <v>42143.02</v>
      </c>
      <c r="Q48" s="82">
        <v>300</v>
      </c>
      <c r="R48" s="36">
        <f t="shared" si="3"/>
        <v>-469.9706</v>
      </c>
    </row>
    <row r="49" spans="1:18" s="5" customFormat="1" ht="19.5" customHeight="1">
      <c r="A49" s="37">
        <v>4</v>
      </c>
      <c r="B49" s="45" t="s">
        <v>63</v>
      </c>
      <c r="C49" s="39"/>
      <c r="D49" s="39">
        <v>588.20896</v>
      </c>
      <c r="E49" s="40"/>
      <c r="F49" s="43">
        <f t="shared" si="1"/>
        <v>588.20896</v>
      </c>
      <c r="G49" s="39" t="s">
        <v>19</v>
      </c>
      <c r="H49" s="41">
        <v>73526.12</v>
      </c>
      <c r="I49" s="68">
        <v>80</v>
      </c>
      <c r="J49" s="69"/>
      <c r="K49" s="70"/>
      <c r="L49" s="41">
        <v>369.56</v>
      </c>
      <c r="M49" s="40"/>
      <c r="N49" s="39">
        <f t="shared" si="2"/>
        <v>369.56</v>
      </c>
      <c r="O49" s="39" t="s">
        <v>19</v>
      </c>
      <c r="P49" s="41">
        <v>73526.12</v>
      </c>
      <c r="Q49" s="82">
        <v>80</v>
      </c>
      <c r="R49" s="36">
        <f t="shared" si="3"/>
        <v>-218.64896000000005</v>
      </c>
    </row>
    <row r="50" spans="1:18" s="5" customFormat="1" ht="19.5" customHeight="1">
      <c r="A50" s="37">
        <v>5</v>
      </c>
      <c r="B50" s="45" t="s">
        <v>64</v>
      </c>
      <c r="C50" s="39"/>
      <c r="D50" s="39">
        <v>73.52612</v>
      </c>
      <c r="E50" s="40"/>
      <c r="F50" s="43">
        <f t="shared" si="1"/>
        <v>73.52612</v>
      </c>
      <c r="G50" s="39" t="s">
        <v>19</v>
      </c>
      <c r="H50" s="41">
        <v>73526.12</v>
      </c>
      <c r="I50" s="68">
        <v>10</v>
      </c>
      <c r="J50" s="69"/>
      <c r="K50" s="70"/>
      <c r="L50" s="41">
        <v>46.193</v>
      </c>
      <c r="M50" s="40"/>
      <c r="N50" s="39">
        <f t="shared" si="2"/>
        <v>46.193</v>
      </c>
      <c r="O50" s="39" t="s">
        <v>19</v>
      </c>
      <c r="P50" s="41">
        <v>73526.12</v>
      </c>
      <c r="Q50" s="82">
        <v>10</v>
      </c>
      <c r="R50" s="36">
        <f t="shared" si="3"/>
        <v>-27.333120000000008</v>
      </c>
    </row>
    <row r="51" spans="1:18" s="5" customFormat="1" ht="19.5" customHeight="1">
      <c r="A51" s="37">
        <v>6</v>
      </c>
      <c r="B51" s="45" t="s">
        <v>65</v>
      </c>
      <c r="C51" s="39">
        <v>100</v>
      </c>
      <c r="D51" s="39"/>
      <c r="E51" s="40"/>
      <c r="F51" s="43">
        <f t="shared" si="1"/>
        <v>100</v>
      </c>
      <c r="G51" s="39" t="s">
        <v>66</v>
      </c>
      <c r="H51" s="41">
        <v>1</v>
      </c>
      <c r="I51" s="68">
        <v>1000000</v>
      </c>
      <c r="J51" s="69"/>
      <c r="K51" s="70">
        <v>100</v>
      </c>
      <c r="L51" s="41"/>
      <c r="M51" s="40"/>
      <c r="N51" s="39">
        <f t="shared" si="2"/>
        <v>100</v>
      </c>
      <c r="O51" s="39" t="s">
        <v>66</v>
      </c>
      <c r="P51" s="41">
        <v>1</v>
      </c>
      <c r="Q51" s="82">
        <v>1000000</v>
      </c>
      <c r="R51" s="36">
        <f t="shared" si="3"/>
        <v>0</v>
      </c>
    </row>
    <row r="52" spans="1:18" s="5" customFormat="1" ht="19.5" customHeight="1">
      <c r="A52" s="37">
        <v>7</v>
      </c>
      <c r="B52" s="45" t="s">
        <v>67</v>
      </c>
      <c r="C52" s="39">
        <v>367.6306</v>
      </c>
      <c r="D52" s="39"/>
      <c r="E52" s="40"/>
      <c r="F52" s="43">
        <f t="shared" si="1"/>
        <v>367.6306</v>
      </c>
      <c r="G52" s="39"/>
      <c r="H52" s="41">
        <v>73526.12</v>
      </c>
      <c r="I52" s="68">
        <v>50</v>
      </c>
      <c r="J52" s="69"/>
      <c r="K52" s="70">
        <v>230.97</v>
      </c>
      <c r="L52" s="41"/>
      <c r="M52" s="40"/>
      <c r="N52" s="39">
        <f t="shared" si="2"/>
        <v>230.97</v>
      </c>
      <c r="O52" s="39"/>
      <c r="P52" s="41">
        <v>73526.12</v>
      </c>
      <c r="Q52" s="82">
        <v>50</v>
      </c>
      <c r="R52" s="36">
        <f t="shared" si="3"/>
        <v>-136.66060000000002</v>
      </c>
    </row>
    <row r="53" spans="1:18" s="5" customFormat="1" ht="19.5" customHeight="1">
      <c r="A53" s="37">
        <v>8</v>
      </c>
      <c r="B53" s="45" t="s">
        <v>68</v>
      </c>
      <c r="C53" s="39"/>
      <c r="D53" s="39">
        <v>147.05224</v>
      </c>
      <c r="E53" s="40"/>
      <c r="F53" s="43">
        <f t="shared" si="1"/>
        <v>147.05224</v>
      </c>
      <c r="G53" s="39" t="s">
        <v>19</v>
      </c>
      <c r="H53" s="41">
        <v>73526.12</v>
      </c>
      <c r="I53" s="68">
        <v>20</v>
      </c>
      <c r="J53" s="69"/>
      <c r="K53" s="70"/>
      <c r="L53" s="41">
        <v>92.39</v>
      </c>
      <c r="M53" s="40"/>
      <c r="N53" s="39">
        <f t="shared" si="2"/>
        <v>92.39</v>
      </c>
      <c r="O53" s="39" t="s">
        <v>19</v>
      </c>
      <c r="P53" s="41">
        <v>73526.12</v>
      </c>
      <c r="Q53" s="82">
        <v>20</v>
      </c>
      <c r="R53" s="36">
        <f t="shared" si="3"/>
        <v>-54.66224000000001</v>
      </c>
    </row>
    <row r="54" spans="1:18" s="5" customFormat="1" ht="19.5" customHeight="1">
      <c r="A54" s="37">
        <v>9</v>
      </c>
      <c r="B54" s="45" t="s">
        <v>69</v>
      </c>
      <c r="C54" s="39"/>
      <c r="D54" s="39">
        <v>226.72</v>
      </c>
      <c r="E54" s="40"/>
      <c r="F54" s="43">
        <f t="shared" si="1"/>
        <v>226.72</v>
      </c>
      <c r="G54" s="39"/>
      <c r="H54" s="41"/>
      <c r="I54" s="68"/>
      <c r="J54" s="69"/>
      <c r="K54" s="70"/>
      <c r="L54" s="41">
        <v>235.04</v>
      </c>
      <c r="M54" s="40"/>
      <c r="N54" s="39">
        <f t="shared" si="2"/>
        <v>235.04</v>
      </c>
      <c r="O54" s="39"/>
      <c r="P54" s="41"/>
      <c r="Q54" s="82"/>
      <c r="R54" s="36">
        <f t="shared" si="3"/>
        <v>8.319999999999993</v>
      </c>
    </row>
    <row r="55" spans="1:18" s="5" customFormat="1" ht="19.5" customHeight="1">
      <c r="A55" s="37">
        <v>10</v>
      </c>
      <c r="B55" s="45" t="s">
        <v>70</v>
      </c>
      <c r="C55" s="39">
        <v>279.399256</v>
      </c>
      <c r="D55" s="39"/>
      <c r="E55" s="40"/>
      <c r="F55" s="43">
        <f t="shared" si="1"/>
        <v>279.399256</v>
      </c>
      <c r="G55" s="39" t="s">
        <v>19</v>
      </c>
      <c r="H55" s="41">
        <v>73526.12</v>
      </c>
      <c r="I55" s="68">
        <v>43.4149373039132</v>
      </c>
      <c r="J55" s="69"/>
      <c r="K55" s="70">
        <v>319.213189</v>
      </c>
      <c r="L55" s="41"/>
      <c r="M55" s="40"/>
      <c r="N55" s="39">
        <f t="shared" si="2"/>
        <v>319.213189</v>
      </c>
      <c r="O55" s="39" t="s">
        <v>19</v>
      </c>
      <c r="P55" s="41">
        <v>73526.12</v>
      </c>
      <c r="Q55" s="82">
        <v>43.4149373039132</v>
      </c>
      <c r="R55" s="36">
        <f t="shared" si="3"/>
        <v>39.81393300000002</v>
      </c>
    </row>
    <row r="56" spans="1:18" s="5" customFormat="1" ht="19.5" customHeight="1">
      <c r="A56" s="31" t="s">
        <v>71</v>
      </c>
      <c r="B56" s="32" t="s">
        <v>72</v>
      </c>
      <c r="C56" s="39"/>
      <c r="D56" s="39"/>
      <c r="E56" s="40"/>
      <c r="F56" s="46">
        <f>F57+F58+F64+F67+F68+F71+F75+F76+F77+F78+F79+F80+F81+F82+F83+F84+F85</f>
        <v>13101.779999999999</v>
      </c>
      <c r="G56" s="39"/>
      <c r="H56" s="41"/>
      <c r="I56" s="68"/>
      <c r="J56" s="69"/>
      <c r="K56" s="70"/>
      <c r="L56" s="41"/>
      <c r="M56" s="40"/>
      <c r="N56" s="33">
        <f>N57+N58+N64+N67+N68+N71+N75+N76+N77+N78+N79+N80+N81+N82+N83+N84+N85+N86</f>
        <v>13363.187</v>
      </c>
      <c r="O56" s="39"/>
      <c r="P56" s="41"/>
      <c r="Q56" s="82"/>
      <c r="R56" s="36">
        <f t="shared" si="3"/>
        <v>261.40700000000106</v>
      </c>
    </row>
    <row r="57" spans="1:18" s="5" customFormat="1" ht="19.5" customHeight="1">
      <c r="A57" s="37" t="s">
        <v>17</v>
      </c>
      <c r="B57" s="47" t="s">
        <v>73</v>
      </c>
      <c r="C57" s="39"/>
      <c r="D57" s="39"/>
      <c r="E57" s="48">
        <v>572.8</v>
      </c>
      <c r="F57" s="46">
        <f>SUM(C57:E57)</f>
        <v>572.8</v>
      </c>
      <c r="G57" s="39"/>
      <c r="H57" s="41"/>
      <c r="I57" s="68"/>
      <c r="J57" s="69"/>
      <c r="K57" s="70"/>
      <c r="L57" s="41"/>
      <c r="M57" s="72">
        <v>572.804</v>
      </c>
      <c r="N57" s="33">
        <f aca="true" t="shared" si="4" ref="N57:N86">SUM(K57:M57)</f>
        <v>572.804</v>
      </c>
      <c r="O57" s="39"/>
      <c r="P57" s="41"/>
      <c r="Q57" s="82"/>
      <c r="R57" s="36">
        <f t="shared" si="3"/>
        <v>0.004000000000019099</v>
      </c>
    </row>
    <row r="58" spans="1:19" s="4" customFormat="1" ht="19.5" customHeight="1">
      <c r="A58" s="37" t="s">
        <v>58</v>
      </c>
      <c r="B58" s="47" t="s">
        <v>74</v>
      </c>
      <c r="C58" s="49"/>
      <c r="D58" s="49"/>
      <c r="E58" s="48">
        <v>155.8</v>
      </c>
      <c r="F58" s="46">
        <f>SUM(F59:F63)</f>
        <v>155.8</v>
      </c>
      <c r="G58" s="33"/>
      <c r="H58" s="50"/>
      <c r="I58" s="73"/>
      <c r="J58" s="74"/>
      <c r="K58" s="75"/>
      <c r="L58" s="76"/>
      <c r="M58" s="72">
        <f>SUM(M59:M63)</f>
        <v>140.80800000000002</v>
      </c>
      <c r="N58" s="33">
        <f t="shared" si="4"/>
        <v>140.80800000000002</v>
      </c>
      <c r="O58" s="39"/>
      <c r="P58" s="50"/>
      <c r="Q58" s="85"/>
      <c r="R58" s="36">
        <f t="shared" si="3"/>
        <v>-14.99199999999999</v>
      </c>
      <c r="S58" s="11"/>
    </row>
    <row r="59" spans="1:19" s="4" customFormat="1" ht="19.5" customHeight="1">
      <c r="A59" s="37">
        <v>1</v>
      </c>
      <c r="B59" s="47" t="s">
        <v>75</v>
      </c>
      <c r="C59" s="51"/>
      <c r="D59" s="51"/>
      <c r="E59" s="48">
        <v>29.6</v>
      </c>
      <c r="F59" s="52">
        <f aca="true" t="shared" si="5" ref="F59:F63">SUM(D59:E59)</f>
        <v>29.6</v>
      </c>
      <c r="G59" s="39"/>
      <c r="H59" s="53"/>
      <c r="I59" s="77"/>
      <c r="J59" s="78"/>
      <c r="K59" s="79"/>
      <c r="L59" s="72"/>
      <c r="M59" s="72">
        <v>29.6</v>
      </c>
      <c r="N59" s="39">
        <f t="shared" si="4"/>
        <v>29.6</v>
      </c>
      <c r="O59" s="39"/>
      <c r="P59" s="53"/>
      <c r="Q59" s="86"/>
      <c r="R59" s="36">
        <f t="shared" si="3"/>
        <v>0</v>
      </c>
      <c r="S59" s="11"/>
    </row>
    <row r="60" spans="1:19" s="4" customFormat="1" ht="30" customHeight="1">
      <c r="A60" s="37">
        <v>2</v>
      </c>
      <c r="B60" s="47" t="s">
        <v>76</v>
      </c>
      <c r="C60" s="51"/>
      <c r="D60" s="51"/>
      <c r="E60" s="48">
        <v>71.2</v>
      </c>
      <c r="F60" s="52">
        <f t="shared" si="5"/>
        <v>71.2</v>
      </c>
      <c r="G60" s="39"/>
      <c r="H60" s="53"/>
      <c r="I60" s="77"/>
      <c r="J60" s="78"/>
      <c r="K60" s="79"/>
      <c r="L60" s="72"/>
      <c r="M60" s="72">
        <v>71.2</v>
      </c>
      <c r="N60" s="39">
        <f t="shared" si="4"/>
        <v>71.2</v>
      </c>
      <c r="O60" s="39"/>
      <c r="P60" s="53"/>
      <c r="Q60" s="86"/>
      <c r="R60" s="36">
        <f t="shared" si="3"/>
        <v>0</v>
      </c>
      <c r="S60" s="11"/>
    </row>
    <row r="61" spans="1:19" s="4" customFormat="1" ht="19.5" customHeight="1">
      <c r="A61" s="37">
        <v>3</v>
      </c>
      <c r="B61" s="47" t="s">
        <v>77</v>
      </c>
      <c r="C61" s="51"/>
      <c r="D61" s="51"/>
      <c r="E61" s="48">
        <v>15</v>
      </c>
      <c r="F61" s="52">
        <f t="shared" si="5"/>
        <v>15</v>
      </c>
      <c r="G61" s="39"/>
      <c r="H61" s="53"/>
      <c r="I61" s="77"/>
      <c r="J61" s="78"/>
      <c r="K61" s="79"/>
      <c r="L61" s="72"/>
      <c r="M61" s="72">
        <v>15.004</v>
      </c>
      <c r="N61" s="39">
        <f t="shared" si="4"/>
        <v>15.004</v>
      </c>
      <c r="O61" s="39"/>
      <c r="P61" s="53"/>
      <c r="Q61" s="86"/>
      <c r="R61" s="36">
        <f t="shared" si="3"/>
        <v>0.0039999999999995595</v>
      </c>
      <c r="S61" s="11"/>
    </row>
    <row r="62" spans="1:19" s="4" customFormat="1" ht="19.5" customHeight="1">
      <c r="A62" s="37">
        <v>4</v>
      </c>
      <c r="B62" s="47" t="s">
        <v>78</v>
      </c>
      <c r="C62" s="51"/>
      <c r="D62" s="51"/>
      <c r="E62" s="48">
        <v>20</v>
      </c>
      <c r="F62" s="52">
        <f t="shared" si="5"/>
        <v>20</v>
      </c>
      <c r="G62" s="39"/>
      <c r="H62" s="53"/>
      <c r="I62" s="77"/>
      <c r="J62" s="78"/>
      <c r="K62" s="79"/>
      <c r="L62" s="72"/>
      <c r="M62" s="72">
        <v>15.004</v>
      </c>
      <c r="N62" s="39">
        <f t="shared" si="4"/>
        <v>15.004</v>
      </c>
      <c r="O62" s="39"/>
      <c r="P62" s="53"/>
      <c r="Q62" s="86"/>
      <c r="R62" s="36">
        <f t="shared" si="3"/>
        <v>-4.996</v>
      </c>
      <c r="S62" s="11"/>
    </row>
    <row r="63" spans="1:19" s="4" customFormat="1" ht="25.5" customHeight="1">
      <c r="A63" s="37">
        <v>5</v>
      </c>
      <c r="B63" s="47" t="s">
        <v>79</v>
      </c>
      <c r="C63" s="51"/>
      <c r="D63" s="51"/>
      <c r="E63" s="48">
        <v>20</v>
      </c>
      <c r="F63" s="52">
        <f t="shared" si="5"/>
        <v>20</v>
      </c>
      <c r="G63" s="39"/>
      <c r="H63" s="53"/>
      <c r="I63" s="77"/>
      <c r="J63" s="78"/>
      <c r="K63" s="79"/>
      <c r="L63" s="72"/>
      <c r="M63" s="72">
        <v>10</v>
      </c>
      <c r="N63" s="39">
        <f t="shared" si="4"/>
        <v>10</v>
      </c>
      <c r="O63" s="39"/>
      <c r="P63" s="53"/>
      <c r="Q63" s="86"/>
      <c r="R63" s="36">
        <f t="shared" si="3"/>
        <v>-10</v>
      </c>
      <c r="S63" s="11"/>
    </row>
    <row r="64" spans="1:19" s="4" customFormat="1" ht="19.5" customHeight="1">
      <c r="A64" s="37" t="s">
        <v>80</v>
      </c>
      <c r="B64" s="47" t="s">
        <v>81</v>
      </c>
      <c r="C64" s="51"/>
      <c r="D64" s="51"/>
      <c r="E64" s="48"/>
      <c r="F64" s="46">
        <f>SUM(F65:F66)</f>
        <v>1441.25</v>
      </c>
      <c r="G64" s="39"/>
      <c r="H64" s="53"/>
      <c r="I64" s="77"/>
      <c r="J64" s="78"/>
      <c r="K64" s="79"/>
      <c r="L64" s="72"/>
      <c r="M64" s="72">
        <f>SUM(M65:M66)</f>
        <v>1482.364</v>
      </c>
      <c r="N64" s="33">
        <f t="shared" si="4"/>
        <v>1482.364</v>
      </c>
      <c r="O64" s="39"/>
      <c r="P64" s="53"/>
      <c r="Q64" s="86"/>
      <c r="R64" s="36">
        <f t="shared" si="3"/>
        <v>41.11400000000003</v>
      </c>
      <c r="S64" s="11"/>
    </row>
    <row r="65" spans="1:19" s="4" customFormat="1" ht="19.5" customHeight="1">
      <c r="A65" s="37">
        <v>1</v>
      </c>
      <c r="B65" s="47" t="s">
        <v>82</v>
      </c>
      <c r="C65" s="51"/>
      <c r="D65" s="51"/>
      <c r="E65" s="48">
        <v>284.88</v>
      </c>
      <c r="F65" s="52">
        <f aca="true" t="shared" si="6" ref="F65:F67">SUM(D65:E65)</f>
        <v>284.88</v>
      </c>
      <c r="G65" s="39"/>
      <c r="H65" s="53"/>
      <c r="I65" s="77"/>
      <c r="J65" s="78"/>
      <c r="K65" s="79"/>
      <c r="L65" s="72"/>
      <c r="M65" s="72">
        <v>293.654</v>
      </c>
      <c r="N65" s="39">
        <f t="shared" si="4"/>
        <v>293.654</v>
      </c>
      <c r="O65" s="39"/>
      <c r="P65" s="53"/>
      <c r="Q65" s="86"/>
      <c r="R65" s="36">
        <f t="shared" si="3"/>
        <v>8.774000000000001</v>
      </c>
      <c r="S65" s="11"/>
    </row>
    <row r="66" spans="1:19" s="4" customFormat="1" ht="19.5" customHeight="1">
      <c r="A66" s="37">
        <v>2</v>
      </c>
      <c r="B66" s="47" t="s">
        <v>83</v>
      </c>
      <c r="C66" s="51"/>
      <c r="D66" s="51"/>
      <c r="E66" s="48">
        <v>1156.37</v>
      </c>
      <c r="F66" s="52">
        <f t="shared" si="6"/>
        <v>1156.37</v>
      </c>
      <c r="G66" s="39"/>
      <c r="H66" s="53"/>
      <c r="I66" s="77"/>
      <c r="J66" s="78"/>
      <c r="K66" s="79"/>
      <c r="L66" s="72"/>
      <c r="M66" s="72">
        <v>1188.71</v>
      </c>
      <c r="N66" s="39">
        <f t="shared" si="4"/>
        <v>1188.71</v>
      </c>
      <c r="O66" s="39"/>
      <c r="P66" s="53"/>
      <c r="Q66" s="86"/>
      <c r="R66" s="36">
        <f t="shared" si="3"/>
        <v>32.340000000000146</v>
      </c>
      <c r="S66" s="11"/>
    </row>
    <row r="67" spans="1:19" s="4" customFormat="1" ht="19.5" customHeight="1">
      <c r="A67" s="37" t="s">
        <v>84</v>
      </c>
      <c r="B67" s="47" t="s">
        <v>85</v>
      </c>
      <c r="C67" s="51"/>
      <c r="D67" s="51"/>
      <c r="E67" s="48">
        <v>569.15</v>
      </c>
      <c r="F67" s="46">
        <f t="shared" si="6"/>
        <v>569.15</v>
      </c>
      <c r="G67" s="39"/>
      <c r="H67" s="53"/>
      <c r="I67" s="77"/>
      <c r="J67" s="78"/>
      <c r="K67" s="79"/>
      <c r="L67" s="72"/>
      <c r="M67" s="72">
        <v>584.04</v>
      </c>
      <c r="N67" s="33">
        <f t="shared" si="4"/>
        <v>584.04</v>
      </c>
      <c r="O67" s="39"/>
      <c r="P67" s="53"/>
      <c r="Q67" s="86"/>
      <c r="R67" s="36">
        <f t="shared" si="3"/>
        <v>14.889999999999986</v>
      </c>
      <c r="S67" s="11"/>
    </row>
    <row r="68" spans="1:19" s="4" customFormat="1" ht="19.5" customHeight="1">
      <c r="A68" s="37" t="s">
        <v>86</v>
      </c>
      <c r="B68" s="47" t="s">
        <v>87</v>
      </c>
      <c r="C68" s="51"/>
      <c r="D68" s="51"/>
      <c r="E68" s="48"/>
      <c r="F68" s="46">
        <f>SUM(F69:F70)</f>
        <v>98.37</v>
      </c>
      <c r="G68" s="39"/>
      <c r="H68" s="53"/>
      <c r="I68" s="77"/>
      <c r="J68" s="78"/>
      <c r="K68" s="79"/>
      <c r="L68" s="72"/>
      <c r="M68" s="72">
        <v>100.47</v>
      </c>
      <c r="N68" s="33">
        <f t="shared" si="4"/>
        <v>100.47</v>
      </c>
      <c r="O68" s="39"/>
      <c r="P68" s="53"/>
      <c r="Q68" s="86"/>
      <c r="R68" s="36">
        <f t="shared" si="3"/>
        <v>2.0999999999999943</v>
      </c>
      <c r="S68" s="11"/>
    </row>
    <row r="69" spans="1:19" s="4" customFormat="1" ht="19.5" customHeight="1">
      <c r="A69" s="37">
        <v>1</v>
      </c>
      <c r="B69" s="47" t="s">
        <v>88</v>
      </c>
      <c r="C69" s="51"/>
      <c r="D69" s="51"/>
      <c r="E69" s="48">
        <v>43.23</v>
      </c>
      <c r="F69" s="52">
        <f aca="true" t="shared" si="7" ref="F69:F85">SUM(D69:E69)</f>
        <v>43.23</v>
      </c>
      <c r="G69" s="39"/>
      <c r="H69" s="53"/>
      <c r="I69" s="77"/>
      <c r="J69" s="78"/>
      <c r="K69" s="79"/>
      <c r="L69" s="72"/>
      <c r="M69" s="72">
        <v>43.93</v>
      </c>
      <c r="N69" s="39">
        <f t="shared" si="4"/>
        <v>43.93</v>
      </c>
      <c r="O69" s="39"/>
      <c r="P69" s="53"/>
      <c r="Q69" s="86"/>
      <c r="R69" s="36">
        <f t="shared" si="3"/>
        <v>0.7000000000000028</v>
      </c>
      <c r="S69" s="11"/>
    </row>
    <row r="70" spans="1:19" s="4" customFormat="1" ht="25.5" customHeight="1">
      <c r="A70" s="37">
        <v>2</v>
      </c>
      <c r="B70" s="47" t="s">
        <v>89</v>
      </c>
      <c r="C70" s="51"/>
      <c r="D70" s="51"/>
      <c r="E70" s="48">
        <v>55.14</v>
      </c>
      <c r="F70" s="52">
        <f t="shared" si="7"/>
        <v>55.14</v>
      </c>
      <c r="G70" s="39"/>
      <c r="H70" s="53"/>
      <c r="I70" s="77"/>
      <c r="J70" s="78"/>
      <c r="K70" s="79"/>
      <c r="L70" s="72"/>
      <c r="M70" s="72">
        <v>56.54</v>
      </c>
      <c r="N70" s="39">
        <f t="shared" si="4"/>
        <v>56.54</v>
      </c>
      <c r="O70" s="39"/>
      <c r="P70" s="53"/>
      <c r="Q70" s="86"/>
      <c r="R70" s="36">
        <f t="shared" si="3"/>
        <v>1.3999999999999986</v>
      </c>
      <c r="S70" s="11"/>
    </row>
    <row r="71" spans="1:19" s="4" customFormat="1" ht="27" customHeight="1">
      <c r="A71" s="37" t="s">
        <v>90</v>
      </c>
      <c r="B71" s="47" t="s">
        <v>91</v>
      </c>
      <c r="C71" s="51"/>
      <c r="D71" s="51"/>
      <c r="E71" s="48"/>
      <c r="F71" s="46">
        <f>SUM(F72:F74)</f>
        <v>330.55999999999995</v>
      </c>
      <c r="G71" s="39"/>
      <c r="H71" s="53"/>
      <c r="I71" s="77"/>
      <c r="J71" s="78"/>
      <c r="K71" s="79"/>
      <c r="L71" s="72"/>
      <c r="M71" s="72">
        <v>231.01</v>
      </c>
      <c r="N71" s="33">
        <f t="shared" si="4"/>
        <v>231.01</v>
      </c>
      <c r="O71" s="39"/>
      <c r="P71" s="53"/>
      <c r="Q71" s="86"/>
      <c r="R71" s="36">
        <f t="shared" si="3"/>
        <v>-99.54999999999995</v>
      </c>
      <c r="S71" s="11"/>
    </row>
    <row r="72" spans="1:19" s="4" customFormat="1" ht="19.5" customHeight="1">
      <c r="A72" s="37">
        <v>1</v>
      </c>
      <c r="B72" s="47" t="s">
        <v>92</v>
      </c>
      <c r="C72" s="51"/>
      <c r="D72" s="51"/>
      <c r="E72" s="48">
        <v>37.43</v>
      </c>
      <c r="F72" s="52">
        <f t="shared" si="7"/>
        <v>37.43</v>
      </c>
      <c r="G72" s="39"/>
      <c r="H72" s="53"/>
      <c r="I72" s="77"/>
      <c r="J72" s="78"/>
      <c r="K72" s="79"/>
      <c r="L72" s="72"/>
      <c r="M72" s="72">
        <v>38.13</v>
      </c>
      <c r="N72" s="39">
        <f t="shared" si="4"/>
        <v>38.13</v>
      </c>
      <c r="O72" s="39"/>
      <c r="P72" s="53"/>
      <c r="Q72" s="86"/>
      <c r="R72" s="36">
        <f t="shared" si="3"/>
        <v>0.7000000000000028</v>
      </c>
      <c r="S72" s="11"/>
    </row>
    <row r="73" spans="1:19" s="4" customFormat="1" ht="19.5" customHeight="1">
      <c r="A73" s="37">
        <v>2</v>
      </c>
      <c r="B73" s="47" t="s">
        <v>93</v>
      </c>
      <c r="C73" s="51"/>
      <c r="D73" s="51"/>
      <c r="E73" s="48">
        <v>30.23</v>
      </c>
      <c r="F73" s="52">
        <f t="shared" si="7"/>
        <v>30.23</v>
      </c>
      <c r="G73" s="39"/>
      <c r="H73" s="53"/>
      <c r="I73" s="77"/>
      <c r="J73" s="78"/>
      <c r="K73" s="79"/>
      <c r="L73" s="72"/>
      <c r="M73" s="72">
        <v>30.93</v>
      </c>
      <c r="N73" s="39">
        <f t="shared" si="4"/>
        <v>30.93</v>
      </c>
      <c r="O73" s="39"/>
      <c r="P73" s="53"/>
      <c r="Q73" s="86"/>
      <c r="R73" s="36">
        <f t="shared" si="3"/>
        <v>0.6999999999999993</v>
      </c>
      <c r="S73" s="11"/>
    </row>
    <row r="74" spans="1:19" s="4" customFormat="1" ht="27.75" customHeight="1">
      <c r="A74" s="37">
        <v>3</v>
      </c>
      <c r="B74" s="47" t="s">
        <v>94</v>
      </c>
      <c r="C74" s="51"/>
      <c r="D74" s="51"/>
      <c r="E74" s="48">
        <v>262.9</v>
      </c>
      <c r="F74" s="52">
        <f t="shared" si="7"/>
        <v>262.9</v>
      </c>
      <c r="G74" s="39"/>
      <c r="H74" s="53"/>
      <c r="I74" s="77"/>
      <c r="J74" s="78"/>
      <c r="K74" s="79"/>
      <c r="L74" s="72"/>
      <c r="M74" s="72">
        <v>161.954</v>
      </c>
      <c r="N74" s="39">
        <f t="shared" si="4"/>
        <v>161.954</v>
      </c>
      <c r="O74" s="39"/>
      <c r="P74" s="53"/>
      <c r="Q74" s="86"/>
      <c r="R74" s="36">
        <f t="shared" si="3"/>
        <v>-100.94599999999997</v>
      </c>
      <c r="S74" s="11"/>
    </row>
    <row r="75" spans="1:19" s="4" customFormat="1" ht="19.5" customHeight="1">
      <c r="A75" s="37" t="s">
        <v>95</v>
      </c>
      <c r="B75" s="47" t="s">
        <v>96</v>
      </c>
      <c r="C75" s="51"/>
      <c r="D75" s="51"/>
      <c r="E75" s="48">
        <v>6.24</v>
      </c>
      <c r="F75" s="46">
        <f t="shared" si="7"/>
        <v>6.24</v>
      </c>
      <c r="G75" s="39"/>
      <c r="H75" s="53"/>
      <c r="I75" s="77"/>
      <c r="J75" s="78"/>
      <c r="K75" s="79"/>
      <c r="L75" s="72"/>
      <c r="M75" s="72">
        <v>6.235</v>
      </c>
      <c r="N75" s="33">
        <f t="shared" si="4"/>
        <v>6.235</v>
      </c>
      <c r="O75" s="39"/>
      <c r="P75" s="53"/>
      <c r="Q75" s="86"/>
      <c r="R75" s="36">
        <f t="shared" si="3"/>
        <v>-0.004999999999999893</v>
      </c>
      <c r="S75" s="11"/>
    </row>
    <row r="76" spans="1:19" s="4" customFormat="1" ht="27.75" customHeight="1">
      <c r="A76" s="37" t="s">
        <v>97</v>
      </c>
      <c r="B76" s="47" t="s">
        <v>98</v>
      </c>
      <c r="C76" s="51"/>
      <c r="D76" s="51"/>
      <c r="E76" s="48">
        <v>284.88</v>
      </c>
      <c r="F76" s="46">
        <f t="shared" si="7"/>
        <v>284.88</v>
      </c>
      <c r="G76" s="39"/>
      <c r="H76" s="53"/>
      <c r="I76" s="77"/>
      <c r="J76" s="78"/>
      <c r="K76" s="79"/>
      <c r="L76" s="72"/>
      <c r="M76" s="72">
        <v>293.65</v>
      </c>
      <c r="N76" s="33">
        <f t="shared" si="4"/>
        <v>293.65</v>
      </c>
      <c r="O76" s="39"/>
      <c r="P76" s="53"/>
      <c r="Q76" s="86"/>
      <c r="R76" s="36">
        <f t="shared" si="3"/>
        <v>8.769999999999982</v>
      </c>
      <c r="S76" s="11"/>
    </row>
    <row r="77" spans="1:19" s="4" customFormat="1" ht="19.5" customHeight="1">
      <c r="A77" s="37" t="s">
        <v>99</v>
      </c>
      <c r="B77" s="47" t="s">
        <v>100</v>
      </c>
      <c r="C77" s="51"/>
      <c r="D77" s="51"/>
      <c r="E77" s="48">
        <v>170.93</v>
      </c>
      <c r="F77" s="46">
        <f t="shared" si="7"/>
        <v>170.93</v>
      </c>
      <c r="G77" s="39"/>
      <c r="H77" s="53"/>
      <c r="I77" s="77"/>
      <c r="J77" s="78"/>
      <c r="K77" s="79"/>
      <c r="L77" s="72"/>
      <c r="M77" s="72">
        <v>176.19</v>
      </c>
      <c r="N77" s="33">
        <f t="shared" si="4"/>
        <v>176.19</v>
      </c>
      <c r="O77" s="39"/>
      <c r="P77" s="53"/>
      <c r="Q77" s="86"/>
      <c r="R77" s="36">
        <f t="shared" si="3"/>
        <v>5.259999999999991</v>
      </c>
      <c r="S77" s="11"/>
    </row>
    <row r="78" spans="1:19" s="4" customFormat="1" ht="19.5" customHeight="1">
      <c r="A78" s="37" t="s">
        <v>101</v>
      </c>
      <c r="B78" s="47" t="s">
        <v>102</v>
      </c>
      <c r="C78" s="51"/>
      <c r="D78" s="51"/>
      <c r="E78" s="48">
        <v>28.49</v>
      </c>
      <c r="F78" s="46">
        <f t="shared" si="7"/>
        <v>28.49</v>
      </c>
      <c r="G78" s="39"/>
      <c r="H78" s="53"/>
      <c r="I78" s="77"/>
      <c r="J78" s="78"/>
      <c r="K78" s="79"/>
      <c r="L78" s="72"/>
      <c r="M78" s="72">
        <v>29.36</v>
      </c>
      <c r="N78" s="33">
        <f t="shared" si="4"/>
        <v>29.36</v>
      </c>
      <c r="O78" s="39"/>
      <c r="P78" s="53"/>
      <c r="Q78" s="86"/>
      <c r="R78" s="36">
        <f t="shared" si="3"/>
        <v>0.870000000000001</v>
      </c>
      <c r="S78" s="11"/>
    </row>
    <row r="79" spans="1:19" s="4" customFormat="1" ht="25.5" customHeight="1">
      <c r="A79" s="37" t="s">
        <v>103</v>
      </c>
      <c r="B79" s="47" t="s">
        <v>104</v>
      </c>
      <c r="C79" s="51"/>
      <c r="D79" s="51"/>
      <c r="E79" s="48">
        <v>34.27</v>
      </c>
      <c r="F79" s="46">
        <f t="shared" si="7"/>
        <v>34.27</v>
      </c>
      <c r="G79" s="39"/>
      <c r="H79" s="53"/>
      <c r="I79" s="77"/>
      <c r="J79" s="78"/>
      <c r="K79" s="79"/>
      <c r="L79" s="72"/>
      <c r="M79" s="72">
        <v>37.22</v>
      </c>
      <c r="N79" s="33">
        <f t="shared" si="4"/>
        <v>37.22</v>
      </c>
      <c r="O79" s="39"/>
      <c r="P79" s="53"/>
      <c r="Q79" s="86"/>
      <c r="R79" s="36">
        <f t="shared" si="3"/>
        <v>2.9499999999999957</v>
      </c>
      <c r="S79" s="11"/>
    </row>
    <row r="80" spans="1:19" s="4" customFormat="1" ht="19.5" customHeight="1">
      <c r="A80" s="37" t="s">
        <v>105</v>
      </c>
      <c r="B80" s="47" t="s">
        <v>106</v>
      </c>
      <c r="C80" s="51"/>
      <c r="D80" s="51"/>
      <c r="E80" s="48">
        <v>137.04</v>
      </c>
      <c r="F80" s="46">
        <f t="shared" si="7"/>
        <v>137.04</v>
      </c>
      <c r="G80" s="39"/>
      <c r="H80" s="53"/>
      <c r="I80" s="77"/>
      <c r="J80" s="78"/>
      <c r="K80" s="79"/>
      <c r="L80" s="72"/>
      <c r="M80" s="72">
        <v>137.036</v>
      </c>
      <c r="N80" s="33">
        <f t="shared" si="4"/>
        <v>137.036</v>
      </c>
      <c r="O80" s="39"/>
      <c r="P80" s="53"/>
      <c r="Q80" s="86"/>
      <c r="R80" s="36"/>
      <c r="S80" s="11"/>
    </row>
    <row r="81" spans="1:19" s="4" customFormat="1" ht="19.5" customHeight="1">
      <c r="A81" s="37" t="s">
        <v>107</v>
      </c>
      <c r="B81" s="47" t="s">
        <v>108</v>
      </c>
      <c r="C81" s="51"/>
      <c r="D81" s="51"/>
      <c r="E81" s="48">
        <v>29</v>
      </c>
      <c r="F81" s="46">
        <f t="shared" si="7"/>
        <v>29</v>
      </c>
      <c r="G81" s="39"/>
      <c r="H81" s="53"/>
      <c r="I81" s="77"/>
      <c r="J81" s="78"/>
      <c r="K81" s="79"/>
      <c r="L81" s="72"/>
      <c r="M81" s="72">
        <v>29</v>
      </c>
      <c r="N81" s="33">
        <f t="shared" si="4"/>
        <v>29</v>
      </c>
      <c r="O81" s="39"/>
      <c r="P81" s="53"/>
      <c r="Q81" s="86"/>
      <c r="R81" s="36">
        <f aca="true" t="shared" si="8" ref="R81:R92">N81-F81</f>
        <v>0</v>
      </c>
      <c r="S81" s="11"/>
    </row>
    <row r="82" spans="1:19" s="4" customFormat="1" ht="19.5" customHeight="1">
      <c r="A82" s="37" t="s">
        <v>109</v>
      </c>
      <c r="B82" s="47" t="s">
        <v>110</v>
      </c>
      <c r="C82" s="51"/>
      <c r="D82" s="51"/>
      <c r="E82" s="48">
        <v>25</v>
      </c>
      <c r="F82" s="46">
        <f t="shared" si="7"/>
        <v>25</v>
      </c>
      <c r="G82" s="39"/>
      <c r="H82" s="53"/>
      <c r="I82" s="77"/>
      <c r="J82" s="78"/>
      <c r="K82" s="79"/>
      <c r="L82" s="72"/>
      <c r="M82" s="72">
        <v>25</v>
      </c>
      <c r="N82" s="33">
        <f t="shared" si="4"/>
        <v>25</v>
      </c>
      <c r="O82" s="39"/>
      <c r="P82" s="53"/>
      <c r="Q82" s="86"/>
      <c r="R82" s="36">
        <f t="shared" si="8"/>
        <v>0</v>
      </c>
      <c r="S82" s="11"/>
    </row>
    <row r="83" spans="1:19" s="4" customFormat="1" ht="19.5" customHeight="1">
      <c r="A83" s="37" t="s">
        <v>111</v>
      </c>
      <c r="B83" s="47" t="s">
        <v>112</v>
      </c>
      <c r="C83" s="51"/>
      <c r="D83" s="51"/>
      <c r="E83" s="48">
        <v>100</v>
      </c>
      <c r="F83" s="46">
        <f t="shared" si="7"/>
        <v>100</v>
      </c>
      <c r="G83" s="39"/>
      <c r="H83" s="53"/>
      <c r="I83" s="77"/>
      <c r="J83" s="78"/>
      <c r="K83" s="79"/>
      <c r="L83" s="72"/>
      <c r="M83" s="72">
        <v>100</v>
      </c>
      <c r="N83" s="33">
        <f t="shared" si="4"/>
        <v>100</v>
      </c>
      <c r="O83" s="39"/>
      <c r="P83" s="53"/>
      <c r="Q83" s="86"/>
      <c r="R83" s="36">
        <f t="shared" si="8"/>
        <v>0</v>
      </c>
      <c r="S83" s="11"/>
    </row>
    <row r="84" spans="1:19" s="4" customFormat="1" ht="19.5" customHeight="1">
      <c r="A84" s="37" t="s">
        <v>113</v>
      </c>
      <c r="B84" s="47" t="s">
        <v>114</v>
      </c>
      <c r="C84" s="51"/>
      <c r="D84" s="51"/>
      <c r="E84" s="48">
        <v>300</v>
      </c>
      <c r="F84" s="46">
        <f t="shared" si="7"/>
        <v>300</v>
      </c>
      <c r="G84" s="39"/>
      <c r="H84" s="53"/>
      <c r="I84" s="77"/>
      <c r="J84" s="78"/>
      <c r="K84" s="79"/>
      <c r="L84" s="72"/>
      <c r="M84" s="72">
        <v>300</v>
      </c>
      <c r="N84" s="33">
        <f t="shared" si="4"/>
        <v>300</v>
      </c>
      <c r="O84" s="39"/>
      <c r="P84" s="53"/>
      <c r="Q84" s="86"/>
      <c r="R84" s="36">
        <f t="shared" si="8"/>
        <v>0</v>
      </c>
      <c r="S84" s="11"/>
    </row>
    <row r="85" spans="1:19" s="4" customFormat="1" ht="19.5" customHeight="1">
      <c r="A85" s="37" t="s">
        <v>115</v>
      </c>
      <c r="B85" s="47" t="s">
        <v>116</v>
      </c>
      <c r="C85" s="51"/>
      <c r="D85" s="51"/>
      <c r="E85" s="48">
        <v>8818</v>
      </c>
      <c r="F85" s="46">
        <f t="shared" si="7"/>
        <v>8818</v>
      </c>
      <c r="G85" s="39"/>
      <c r="H85" s="53"/>
      <c r="I85" s="77"/>
      <c r="J85" s="78"/>
      <c r="K85" s="79"/>
      <c r="L85" s="72"/>
      <c r="M85" s="72">
        <v>8818</v>
      </c>
      <c r="N85" s="33">
        <f t="shared" si="4"/>
        <v>8818</v>
      </c>
      <c r="O85" s="39"/>
      <c r="P85" s="53"/>
      <c r="Q85" s="86"/>
      <c r="R85" s="36">
        <f t="shared" si="8"/>
        <v>0</v>
      </c>
      <c r="S85" s="11"/>
    </row>
    <row r="86" spans="1:19" s="4" customFormat="1" ht="19.5" customHeight="1">
      <c r="A86" s="37" t="s">
        <v>117</v>
      </c>
      <c r="B86" s="47" t="s">
        <v>118</v>
      </c>
      <c r="C86" s="51"/>
      <c r="D86" s="51"/>
      <c r="E86" s="48"/>
      <c r="F86" s="46"/>
      <c r="G86" s="39"/>
      <c r="H86" s="53"/>
      <c r="I86" s="77"/>
      <c r="J86" s="78"/>
      <c r="K86" s="79"/>
      <c r="L86" s="72"/>
      <c r="M86" s="72">
        <v>300</v>
      </c>
      <c r="N86" s="33">
        <f t="shared" si="4"/>
        <v>300</v>
      </c>
      <c r="O86" s="39"/>
      <c r="P86" s="53"/>
      <c r="Q86" s="86"/>
      <c r="R86" s="36">
        <f t="shared" si="8"/>
        <v>300</v>
      </c>
      <c r="S86" s="11"/>
    </row>
    <row r="87" spans="1:19" s="4" customFormat="1" ht="19.5" customHeight="1">
      <c r="A87" s="31" t="s">
        <v>119</v>
      </c>
      <c r="B87" s="32" t="s">
        <v>120</v>
      </c>
      <c r="C87" s="51"/>
      <c r="D87" s="51"/>
      <c r="E87" s="87"/>
      <c r="F87" s="46">
        <f>F88</f>
        <v>3503.88</v>
      </c>
      <c r="G87" s="39"/>
      <c r="H87" s="53"/>
      <c r="I87" s="77"/>
      <c r="J87" s="78"/>
      <c r="K87" s="79"/>
      <c r="L87" s="72"/>
      <c r="M87" s="104"/>
      <c r="N87" s="33">
        <f>N88</f>
        <v>3163.7144</v>
      </c>
      <c r="O87" s="39"/>
      <c r="P87" s="53"/>
      <c r="Q87" s="86"/>
      <c r="R87" s="36">
        <f t="shared" si="8"/>
        <v>-340.16560000000027</v>
      </c>
      <c r="S87" s="11"/>
    </row>
    <row r="88" spans="1:19" s="4" customFormat="1" ht="19.5" customHeight="1">
      <c r="A88" s="37">
        <v>1</v>
      </c>
      <c r="B88" s="47" t="s">
        <v>121</v>
      </c>
      <c r="C88" s="88">
        <v>2313.71</v>
      </c>
      <c r="D88" s="88">
        <v>535.08</v>
      </c>
      <c r="E88" s="88">
        <v>655.09</v>
      </c>
      <c r="F88" s="52">
        <f>SUM(C88:E88)</f>
        <v>3503.88</v>
      </c>
      <c r="G88" s="39"/>
      <c r="H88" s="53"/>
      <c r="I88" s="77"/>
      <c r="J88" s="78"/>
      <c r="K88" s="105">
        <v>2368.555</v>
      </c>
      <c r="L88" s="72">
        <v>567.904</v>
      </c>
      <c r="M88" s="72">
        <v>227.2554</v>
      </c>
      <c r="N88" s="39">
        <f aca="true" t="shared" si="9" ref="N88:N91">SUM(K88:M88)</f>
        <v>3163.7144</v>
      </c>
      <c r="O88" s="39"/>
      <c r="P88" s="53"/>
      <c r="Q88" s="86"/>
      <c r="R88" s="36">
        <f t="shared" si="8"/>
        <v>-340.16560000000027</v>
      </c>
      <c r="S88" s="11"/>
    </row>
    <row r="89" spans="1:19" s="4" customFormat="1" ht="19.5" customHeight="1">
      <c r="A89" s="89" t="s">
        <v>122</v>
      </c>
      <c r="B89" s="90" t="s">
        <v>123</v>
      </c>
      <c r="C89" s="51"/>
      <c r="D89" s="51"/>
      <c r="E89" s="91"/>
      <c r="F89" s="46">
        <f>SUM(F90)</f>
        <v>800</v>
      </c>
      <c r="G89" s="39"/>
      <c r="H89" s="53"/>
      <c r="I89" s="77"/>
      <c r="J89" s="78"/>
      <c r="K89" s="79"/>
      <c r="L89" s="72"/>
      <c r="M89" s="106"/>
      <c r="N89" s="33">
        <v>800</v>
      </c>
      <c r="O89" s="39"/>
      <c r="P89" s="53"/>
      <c r="Q89" s="86"/>
      <c r="R89" s="36">
        <f t="shared" si="8"/>
        <v>0</v>
      </c>
      <c r="S89" s="11"/>
    </row>
    <row r="90" spans="1:19" s="4" customFormat="1" ht="19.5" customHeight="1">
      <c r="A90" s="92">
        <v>1</v>
      </c>
      <c r="B90" s="93" t="s">
        <v>124</v>
      </c>
      <c r="C90" s="51"/>
      <c r="D90" s="51"/>
      <c r="E90" s="94">
        <v>800</v>
      </c>
      <c r="F90" s="52">
        <f>SUM(D90:E90)</f>
        <v>800</v>
      </c>
      <c r="G90" s="39"/>
      <c r="H90" s="53"/>
      <c r="I90" s="77"/>
      <c r="J90" s="78"/>
      <c r="K90" s="79"/>
      <c r="L90" s="72"/>
      <c r="M90" s="106">
        <v>800</v>
      </c>
      <c r="N90" s="39">
        <f t="shared" si="9"/>
        <v>800</v>
      </c>
      <c r="O90" s="39"/>
      <c r="P90" s="53"/>
      <c r="Q90" s="86"/>
      <c r="R90" s="36">
        <f t="shared" si="8"/>
        <v>0</v>
      </c>
      <c r="S90" s="11"/>
    </row>
    <row r="91" spans="1:19" s="4" customFormat="1" ht="19.5" customHeight="1">
      <c r="A91" s="95" t="s">
        <v>125</v>
      </c>
      <c r="B91" s="96" t="s">
        <v>126</v>
      </c>
      <c r="C91" s="97"/>
      <c r="D91" s="97"/>
      <c r="E91" s="98">
        <v>2638.27</v>
      </c>
      <c r="F91" s="46">
        <v>2638.27</v>
      </c>
      <c r="G91" s="39"/>
      <c r="H91" s="53"/>
      <c r="I91" s="77"/>
      <c r="J91" s="78"/>
      <c r="K91" s="79"/>
      <c r="L91" s="72"/>
      <c r="M91" s="106">
        <v>2641.474</v>
      </c>
      <c r="N91" s="33">
        <f t="shared" si="9"/>
        <v>2641.474</v>
      </c>
      <c r="O91" s="39"/>
      <c r="P91" s="53"/>
      <c r="Q91" s="86"/>
      <c r="R91" s="36">
        <f t="shared" si="8"/>
        <v>3.2040000000001783</v>
      </c>
      <c r="S91" s="11"/>
    </row>
    <row r="92" spans="1:19" s="4" customFormat="1" ht="19.5" customHeight="1">
      <c r="A92" s="89" t="s">
        <v>11</v>
      </c>
      <c r="B92" s="89"/>
      <c r="C92" s="89"/>
      <c r="D92" s="89"/>
      <c r="E92" s="89"/>
      <c r="F92" s="99">
        <v>77019.76</v>
      </c>
      <c r="G92" s="33"/>
      <c r="H92" s="100"/>
      <c r="I92" s="73"/>
      <c r="J92" s="107"/>
      <c r="K92" s="108"/>
      <c r="L92" s="50"/>
      <c r="M92" s="109"/>
      <c r="N92" s="49">
        <f>N91+N89+N87+N56+N6</f>
        <v>78697.466258</v>
      </c>
      <c r="O92" s="33"/>
      <c r="P92" s="100"/>
      <c r="Q92" s="85"/>
      <c r="R92" s="36">
        <f t="shared" si="8"/>
        <v>1677.7062580000056</v>
      </c>
      <c r="S92" s="11"/>
    </row>
    <row r="93" spans="1:26" s="6" customFormat="1" ht="19.5" customHeight="1">
      <c r="A93" s="7"/>
      <c r="B93" s="8"/>
      <c r="C93" s="9"/>
      <c r="D93" s="9"/>
      <c r="E93" s="10"/>
      <c r="F93" s="11"/>
      <c r="G93" s="11"/>
      <c r="H93" s="11"/>
      <c r="I93" s="11"/>
      <c r="J93" s="11"/>
      <c r="K93" s="11"/>
      <c r="L93" s="11"/>
      <c r="M93" s="10"/>
      <c r="N93" s="11"/>
      <c r="O93" s="11"/>
      <c r="P93" s="11"/>
      <c r="Q93" s="11"/>
      <c r="R93" s="11"/>
      <c r="S93" s="7"/>
      <c r="T93" s="7"/>
      <c r="U93" s="7"/>
      <c r="V93" s="7"/>
      <c r="W93" s="7"/>
      <c r="X93" s="7"/>
      <c r="Y93" s="7"/>
      <c r="Z93" s="7"/>
    </row>
    <row r="94" spans="2:4" ht="15.75">
      <c r="B94" s="101"/>
      <c r="D94" s="102"/>
    </row>
    <row r="95" spans="2:4" ht="15.75">
      <c r="B95" s="101"/>
      <c r="D95" s="102"/>
    </row>
    <row r="96" spans="2:4" ht="15.75">
      <c r="B96" s="101"/>
      <c r="D96" s="102"/>
    </row>
    <row r="97" ht="15.75">
      <c r="B97" s="101"/>
    </row>
    <row r="98" ht="15.75">
      <c r="B98" s="101"/>
    </row>
    <row r="99" ht="15.75">
      <c r="B99" s="101"/>
    </row>
    <row r="100" ht="15.75">
      <c r="B100" s="101"/>
    </row>
    <row r="101" ht="15.75">
      <c r="B101" s="101"/>
    </row>
    <row r="102" ht="14.25">
      <c r="B102" s="103"/>
    </row>
    <row r="103" ht="11.25"/>
    <row r="104" ht="11.25"/>
    <row r="105" ht="11.25"/>
    <row r="106" ht="11.25"/>
  </sheetData>
  <sheetProtection/>
  <mergeCells count="9">
    <mergeCell ref="A2:R2"/>
    <mergeCell ref="A3:F3"/>
    <mergeCell ref="Q3:R3"/>
    <mergeCell ref="C4:I4"/>
    <mergeCell ref="K4:Q4"/>
    <mergeCell ref="A92:E92"/>
    <mergeCell ref="A4:A5"/>
    <mergeCell ref="B4:B5"/>
    <mergeCell ref="R4:R5"/>
  </mergeCells>
  <printOptions horizontalCentered="1"/>
  <pageMargins left="0.04" right="0.04" top="0.79" bottom="0.47" header="0" footer="0.2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2020-08-28T01:20:39Z</dcterms:created>
  <dcterms:modified xsi:type="dcterms:W3CDTF">2020-09-11T01:33:20Z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